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инансовая модель " sheetId="1" r:id="rId4"/>
    <sheet state="visible" name="финансовый календарь" sheetId="2" r:id="rId5"/>
  </sheets>
  <definedNames>
    <definedName hidden="1" localSheetId="0" name="_xlnm._FilterDatabase">'Финансовая модель '!$A$5:$D$126</definedName>
    <definedName hidden="1" localSheetId="1" name="_xlnm._FilterDatabase">'финансовый календарь'!$A$4:$T$35</definedName>
  </definedNames>
  <calcPr/>
  <extLst>
    <ext uri="GoogleSheetsCustomDataVersion2">
      <go:sheetsCustomData xmlns:go="http://customooxmlschemas.google.com/" r:id="rId6" roundtripDataChecksum="mnK0Oifs38IElhJTtVx6K7WxfHyXQ4RL5klOr4Uax3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0">
      <text>
        <t xml:space="preserve">======
ID#AAABFPBIRxI
    (2024-02-04 08:39:21)
Количество Юнитов. Если Вы насчитываете бизнес, работающий по штабной модели, оставьте тут значение «1» - в Вашем случае у Вас есть один Юнит. Если Речь идет про сетевой бизнес. Ваша задача будет найти такое количество юнитов, при котором финансовая модель будет сходится. В Моем случае, чтобы при текущих параметров бизнес вышел в ноль, нужно поставить 30 аппаратов.</t>
      </text>
    </comment>
  </commentList>
  <extLst>
    <ext uri="GoogleSheetsCustomDataVersion2">
      <go:sheetsCustomData xmlns:go="http://customooxmlschemas.google.com/" r:id="rId1" roundtripDataSignature="AMtx7mgeRRcV3RJYuSHjSzd9grGc+L6x1g=="/>
    </ext>
  </extLst>
</comments>
</file>

<file path=xl/sharedStrings.xml><?xml version="1.0" encoding="utf-8"?>
<sst xmlns="http://schemas.openxmlformats.org/spreadsheetml/2006/main" count="249" uniqueCount="176">
  <si>
    <t>Автор</t>
  </si>
  <si>
    <t>Денис Хон</t>
  </si>
  <si>
    <t>Проект</t>
  </si>
  <si>
    <t>Проект франшизы "Первый"</t>
  </si>
  <si>
    <t>Дата</t>
  </si>
  <si>
    <t>Юнит модель</t>
  </si>
  <si>
    <t>Параметр</t>
  </si>
  <si>
    <t>Значение</t>
  </si>
  <si>
    <t>Комментарий</t>
  </si>
  <si>
    <t>Базовые вопросы</t>
  </si>
  <si>
    <t>В чем суть продукта?</t>
  </si>
  <si>
    <t>Сеть магазинов в праздничной индустрии (цветы, подарки, сладости), инновационный программный комплекс для поддержки, масштабирования и автоматизации. Уникальная стратегия маркетинга и развития проекта</t>
  </si>
  <si>
    <t>На кого он расчитан?</t>
  </si>
  <si>
    <t xml:space="preserve">Подробно описано в презентации. Значения могут иметь большие расхождения в связи со множеством факторов - от локации, до особенностей культурного кода той или иной страны. Однако для стран СНГ и другим со схожим государственным устройством и культурным кодом значения будут идентичными.   </t>
  </si>
  <si>
    <t>Какую текущую потребность людей он решает?</t>
  </si>
  <si>
    <t>Проект призван поднять бизнес в нише цветов на качественно новый уровень как по качеству товаров и сервиса, так и по уровню доверия к бренду</t>
  </si>
  <si>
    <t>Чем продукт отличается от других?</t>
  </si>
  <si>
    <t>Маркетинговой стратегией - все продают, а мы развлекаем и одариваем. Форматом и подачей как в оффлайне, так и в онлайне. Уровнем сервиса и качеством продукции. То есть отличия довольно радикальные, которые позволяют назвать проект революционным</t>
  </si>
  <si>
    <t>Кто мои конкуренты?</t>
  </si>
  <si>
    <t>В оффлайне - все магазины и сети розничной продажи цветов в сегменте среднего класса и выше среднего. В онлайн сегменте наиболее близким конкурентом явялется flowwow, однако это маркетплейс, а у маркетплейсов всегда "хромает" качество и ценообразование.</t>
  </si>
  <si>
    <t>Кто делает аналогичный продукт?</t>
  </si>
  <si>
    <t xml:space="preserve">На стартовом рынке, территории Казахстана, похожий продукт реализуют такие франшизы как Romantic, Royal flowers, Zakazbuketov. </t>
  </si>
  <si>
    <t>Оценка рынка</t>
  </si>
  <si>
    <t>Объем целевого рынка (TAM)</t>
  </si>
  <si>
    <t>онлайн и оффлайн потребители, в указанных в презентации спецификациях</t>
  </si>
  <si>
    <t>% SAM</t>
  </si>
  <si>
    <t>Грубый показатель потребителей от общего числа работоспособного населенияв в обозначенной категории</t>
  </si>
  <si>
    <t>Доступный объем рынка (SAM)</t>
  </si>
  <si>
    <t>% SOM</t>
  </si>
  <si>
    <t>Реально достижимый объем рынка (SOM)</t>
  </si>
  <si>
    <t>Учитывается только рынок Республики Казахстан, приблизительно аналогичный результат будет для других стран со схожим менталитетом в процентном соотношении от населения</t>
  </si>
  <si>
    <t>Ключевые показатели</t>
  </si>
  <si>
    <t>U</t>
  </si>
  <si>
    <t>Количество Юнитов*</t>
  </si>
  <si>
    <t>Если у Вас штабная модель бизнеса, укажите "1"</t>
  </si>
  <si>
    <t>Продаж в месяц (шт)</t>
  </si>
  <si>
    <t>Выручка с 1 Юнита</t>
  </si>
  <si>
    <t>Маржа с 1 Юнита</t>
  </si>
  <si>
    <t>Баланс 1 юнита</t>
  </si>
  <si>
    <t>Общая выручка</t>
  </si>
  <si>
    <t>Общая маржа</t>
  </si>
  <si>
    <t>Ставка налога</t>
  </si>
  <si>
    <t>Ставка эквайринга</t>
  </si>
  <si>
    <t>Процент эквайринга в структуре выручки</t>
  </si>
  <si>
    <t>Расходы на 1 Юнит*</t>
  </si>
  <si>
    <t>Расходы на маркетинг</t>
  </si>
  <si>
    <t>Штабные расходы</t>
  </si>
  <si>
    <t>Баланс итого</t>
  </si>
  <si>
    <t>Показатели трафика</t>
  </si>
  <si>
    <t>Охват</t>
  </si>
  <si>
    <t>Конверсия в визиты (К1)</t>
  </si>
  <si>
    <t>Визиты</t>
  </si>
  <si>
    <t>Конверсия в покупки (К1)</t>
  </si>
  <si>
    <t>Количество покупок в 1 рабочий день (шт)</t>
  </si>
  <si>
    <t>Количество рабочих дней в месяц</t>
  </si>
  <si>
    <t>Показатели продаж</t>
  </si>
  <si>
    <t>Средний чек</t>
  </si>
  <si>
    <t>в среднем лицензиар получает от 2000 тенге с одной продажи в сети</t>
  </si>
  <si>
    <t>Средняя себестоимость</t>
  </si>
  <si>
    <t>штабные расходы и маркетинг</t>
  </si>
  <si>
    <t>Средняя наценка</t>
  </si>
  <si>
    <t>Средняя маржа</t>
  </si>
  <si>
    <t>Маркетинг и реклама</t>
  </si>
  <si>
    <t>Продакшен</t>
  </si>
  <si>
    <t>КМС Google</t>
  </si>
  <si>
    <t>РСЯ яндекс</t>
  </si>
  <si>
    <t>Таргет инстаграм</t>
  </si>
  <si>
    <t>Таргет Тик Ток</t>
  </si>
  <si>
    <t>Юнит-расходы</t>
  </si>
  <si>
    <t>Персонал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</si>
  <si>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</si>
  <si>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</si>
  <si>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</si>
  <si>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</si>
  <si>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</si>
  <si>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</si>
  <si>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</si>
  <si>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</si>
  <si>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Размер налога на ФОТ</t>
  </si>
  <si>
    <t>Сумма налога на ФОТ</t>
  </si>
  <si>
    <t>Общие расходы</t>
  </si>
  <si>
    <t>Расход 1</t>
  </si>
  <si>
    <t>Расход 2</t>
  </si>
  <si>
    <t>Расход 3</t>
  </si>
  <si>
    <t>Расход 4</t>
  </si>
  <si>
    <t>Расход 5</t>
  </si>
  <si>
    <t>Расход 6</t>
  </si>
  <si>
    <t>Расход 7</t>
  </si>
  <si>
    <t>Расход 8</t>
  </si>
  <si>
    <t>Расход 9</t>
  </si>
  <si>
    <t>% внеплановых расходов (от общих)</t>
  </si>
  <si>
    <t>Сумма внеплановых расходов</t>
  </si>
  <si>
    <t>Основатель</t>
  </si>
  <si>
    <t>Со-основатель 1</t>
  </si>
  <si>
    <t>Сценарист</t>
  </si>
  <si>
    <t>штат+аутсорс</t>
  </si>
  <si>
    <t>Оператор нейросетей</t>
  </si>
  <si>
    <t>Монтажер</t>
  </si>
  <si>
    <t>Google/Yandex ads</t>
  </si>
  <si>
    <t>Стриминг специалист</t>
  </si>
  <si>
    <t>Таргетолог</t>
  </si>
  <si>
    <t>Бухгалтерия</t>
  </si>
  <si>
    <t>аутсорс</t>
  </si>
  <si>
    <t>Менеджеры по франшизе</t>
  </si>
  <si>
    <t>2 человека, имеют бонусы % с паушальных взносов</t>
  </si>
  <si>
    <t>Менеджеры по обработке заказов</t>
  </si>
  <si>
    <t>4 человека</t>
  </si>
  <si>
    <t>Региональный опер.директор</t>
  </si>
  <si>
    <t>Аренда</t>
  </si>
  <si>
    <t>Коммунальные платежи</t>
  </si>
  <si>
    <t>Организационные расходы</t>
  </si>
  <si>
    <t>Расходные материалы</t>
  </si>
  <si>
    <t>дезинфекция и дератизация</t>
  </si>
  <si>
    <t>Уборка помещений</t>
  </si>
  <si>
    <t>Офис+магазин</t>
  </si>
  <si>
    <t>Стартовые инвестиции</t>
  </si>
  <si>
    <t>Разовые инвестиции</t>
  </si>
  <si>
    <t>Титульный магазин</t>
  </si>
  <si>
    <t>закуп оборудования, и ремонтно-отделочные работы</t>
  </si>
  <si>
    <t>Организация лабораторий
продакшен+маркетинг</t>
  </si>
  <si>
    <t>Закуп оборудования, аренда павильона и закуп декораций</t>
  </si>
  <si>
    <t>Создание оферты и брендбука</t>
  </si>
  <si>
    <t>оборудование, тестовые закупки, исследования</t>
  </si>
  <si>
    <t>Контракты на производство</t>
  </si>
  <si>
    <t>Эксклюзивные договора на производство, включая логистику до пункта продаж</t>
  </si>
  <si>
    <t>Разработка ПО</t>
  </si>
  <si>
    <t>Аутсорс Vention. Оценка предварительная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</si>
  <si>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</si>
  <si>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ФОТ на период пуско-наладочных работ</t>
  </si>
  <si>
    <t>Ежемесячный оклад инициативной группы на 6 месяцев</t>
  </si>
  <si>
    <t xml:space="preserve">Аренда складов </t>
  </si>
  <si>
    <t xml:space="preserve">заключение контракта на СВХ с оплатой за 1 календарный год </t>
  </si>
  <si>
    <t>Юнит инвестиции*</t>
  </si>
  <si>
    <t>Расход 10</t>
  </si>
  <si>
    <t>Проект франшизы "Первый!"</t>
  </si>
  <si>
    <t>Месяц 1</t>
  </si>
  <si>
    <t>Месяц 2</t>
  </si>
  <si>
    <t>Месяц 3</t>
  </si>
  <si>
    <t>Месяц 4</t>
  </si>
  <si>
    <t>Месяц 5</t>
  </si>
  <si>
    <t>Месяц 6</t>
  </si>
  <si>
    <t>Месяц 7</t>
  </si>
  <si>
    <t>Месяц 8</t>
  </si>
  <si>
    <t>Месяц 9</t>
  </si>
  <si>
    <t>Месяц 10</t>
  </si>
  <si>
    <t>Месяц 11</t>
  </si>
  <si>
    <t>Месяц 12</t>
  </si>
  <si>
    <t>Месяц 13</t>
  </si>
  <si>
    <t>Месяц 14</t>
  </si>
  <si>
    <t>Месяц 15</t>
  </si>
  <si>
    <t>Месяц 16</t>
  </si>
  <si>
    <t>Месяц 17</t>
  </si>
  <si>
    <t>Месяц 18</t>
  </si>
  <si>
    <t>Количество Юнитов</t>
  </si>
  <si>
    <t>Прирост новых клиентов</t>
  </si>
  <si>
    <t>Процент повторных клиентов</t>
  </si>
  <si>
    <t>Общее количество покупок (шт)</t>
  </si>
  <si>
    <t>Сезонное снижение</t>
  </si>
  <si>
    <t>Выручка с 1 Юнита (- налог и экварийнг)</t>
  </si>
  <si>
    <t>Общая выручка (- налог и эквайринг)</t>
  </si>
  <si>
    <t>Расходы на 1 Юнит</t>
  </si>
  <si>
    <t>Расходы всех Юнитов</t>
  </si>
  <si>
    <t>Развитие маркетинга</t>
  </si>
  <si>
    <t>Развитие и поддержка периферии программного комплекса</t>
  </si>
  <si>
    <t>Расширение штата</t>
  </si>
  <si>
    <t>Премии</t>
  </si>
  <si>
    <t>Дивиденды Series A</t>
  </si>
  <si>
    <t>Дивиденды Seed</t>
  </si>
  <si>
    <t>Вознаграждение адвайзеру</t>
  </si>
  <si>
    <t>Итого расходов</t>
  </si>
  <si>
    <t>Инвестиции (с учетом процента)</t>
  </si>
  <si>
    <t>Накопленные инвестиции</t>
  </si>
  <si>
    <t>Баланс по итогам месяца</t>
  </si>
  <si>
    <t>Накопленный баланс</t>
  </si>
  <si>
    <t>Баланс с учетом возврата  тела инвестиций</t>
  </si>
  <si>
    <t>Итого выплат инвестор(у)ам по итогам 24 месяцев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</si>
</sst>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\ mmmm\ yyyy"/>
    <numFmt numFmtId="165" formatCode="[$р.-419]#,##0"/>
    <numFmt numFmtId="166" formatCode="[$₸]#,##0.00"/>
    <numFmt numFmtId="167" formatCode="0.0%"/>
    <numFmt numFmtId="168" formatCode="#,##0\ [$₸-43F]"/>
  </numFmts>
  <fonts count="21">
    <font>
      <sz val="10.0"/>
      <color rgb="FF000000"/>
      <name val="Arial"/>
      <scheme val="minor"/>
    </font>
    <font>
      <b/>
      <sz val="8.0"/>
      <color theme="1"/>
      <name val="Arial"/>
    </font>
    <font>
      <sz val="8.0"/>
      <color theme="1"/>
      <name val="Arial"/>
    </font>
    <font>
      <i/>
      <sz val="10.0"/>
      <color rgb="FF666666"/>
      <name val="Arial"/>
    </font>
    <font>
      <sz val="7.0"/>
      <color theme="1"/>
      <name val="Arial"/>
    </font>
    <font>
      <b/>
      <sz val="9.0"/>
      <color theme="1"/>
      <name val="Arial"/>
    </font>
    <font>
      <b/>
      <sz val="7.0"/>
      <color rgb="FF980000"/>
      <name val="Arial"/>
    </font>
    <font>
      <b/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/>
    <font>
      <i/>
      <sz val="10.0"/>
      <color theme="1"/>
      <name val="Arial"/>
    </font>
    <font>
      <b/>
      <i/>
      <sz val="10.0"/>
      <color rgb="FF999999"/>
      <name val="Arial"/>
    </font>
    <font>
      <b/>
      <sz val="14.0"/>
      <color theme="1"/>
      <name val="Arial"/>
    </font>
    <font>
      <b/>
      <i/>
      <sz val="10.0"/>
      <color rgb="FF666666"/>
      <name val="Arial"/>
    </font>
    <font>
      <i/>
      <color rgb="FF666666"/>
      <name val="Arial"/>
    </font>
    <font>
      <sz val="10.0"/>
      <color rgb="FF000000"/>
      <name val="Arial"/>
    </font>
    <font>
      <sz val="7.0"/>
      <color rgb="FF666666"/>
      <name val="Arial"/>
    </font>
    <font>
      <sz val="10.0"/>
      <color rgb="FF434343"/>
      <name val="Arial"/>
    </font>
    <font>
      <i/>
      <sz val="10.0"/>
      <color rgb="FF434343"/>
      <name val="Arial"/>
    </font>
    <font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A2C4C9"/>
        <bgColor rgb="FFA2C4C9"/>
      </patternFill>
    </fill>
    <fill>
      <patternFill patternType="solid">
        <fgColor rgb="FFB4A7D6"/>
        <bgColor rgb="FFB4A7D6"/>
      </patternFill>
    </fill>
    <fill>
      <patternFill patternType="solid">
        <fgColor rgb="FFEA9999"/>
        <bgColor rgb="FFEA9999"/>
      </patternFill>
    </fill>
    <fill>
      <patternFill patternType="solid">
        <fgColor rgb="FF6FA8DC"/>
        <bgColor rgb="FF6FA8DC"/>
      </patternFill>
    </fill>
    <fill>
      <patternFill patternType="solid">
        <fgColor rgb="FFFFE599"/>
        <bgColor rgb="FFFFE599"/>
      </patternFill>
    </fill>
    <fill>
      <patternFill patternType="solid">
        <fgColor rgb="FFDD7E6B"/>
        <bgColor rgb="FFDD7E6B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34">
    <border/>
    <border>
      <left style="thick">
        <color rgb="FF666666"/>
      </left>
      <right/>
      <top style="thick">
        <color rgb="FF666666"/>
      </top>
      <bottom/>
    </border>
    <border>
      <left/>
      <right style="thick">
        <color rgb="FF666666"/>
      </right>
      <top style="thick">
        <color rgb="FF666666"/>
      </top>
      <bottom/>
    </border>
    <border>
      <left style="thick">
        <color rgb="FF666666"/>
      </left>
      <right/>
      <top/>
      <bottom/>
    </border>
    <border>
      <left/>
      <right style="thick">
        <color rgb="FF666666"/>
      </right>
      <top/>
      <bottom/>
    </border>
    <border>
      <left style="thick">
        <color rgb="FF666666"/>
      </left>
      <right/>
      <top/>
      <bottom style="thick">
        <color rgb="FF666666"/>
      </bottom>
    </border>
    <border>
      <left/>
      <right style="thick">
        <color rgb="FF666666"/>
      </right>
      <top/>
      <bottom style="thick">
        <color rgb="FF666666"/>
      </bottom>
    </border>
    <border>
      <left/>
      <right/>
      <top/>
      <bottom/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</border>
    <border>
      <top style="thin">
        <color rgb="FFD9D9D9"/>
      </top>
      <bottom style="thin">
        <color rgb="FFD9D9D9"/>
      </bottom>
    </border>
    <border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</border>
    <border>
      <left style="thin">
        <color rgb="FFD9D9D9"/>
      </left>
      <right style="thin">
        <color rgb="FFD9D9D9"/>
      </right>
      <top/>
      <bottom style="thin">
        <color rgb="FFD9D9D9"/>
      </bottom>
    </border>
    <border>
      <top style="thin">
        <color rgb="FFD9D9D9"/>
      </top>
    </border>
    <border>
      <left style="medium">
        <color rgb="FF666666"/>
      </left>
      <right/>
      <top style="medium">
        <color rgb="FF666666"/>
      </top>
      <bottom style="thin">
        <color rgb="FFD9D9D9"/>
      </bottom>
    </border>
    <border>
      <left style="medium">
        <color rgb="FFD9D9D9"/>
      </left>
      <right/>
      <top style="medium">
        <color rgb="FF666666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medium">
        <color rgb="FF666666"/>
      </top>
      <bottom style="thin">
        <color rgb="FFD9D9D9"/>
      </bottom>
    </border>
    <border>
      <left style="thin">
        <color rgb="FFD9D9D9"/>
      </left>
      <right style="medium">
        <color rgb="FF666666"/>
      </right>
      <top style="medium">
        <color rgb="FF666666"/>
      </top>
      <bottom style="thin">
        <color rgb="FFD9D9D9"/>
      </bottom>
    </border>
    <border>
      <left style="medium">
        <color rgb="FF666666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medium">
        <color rgb="FF666666"/>
      </right>
      <top style="thin">
        <color rgb="FFD9D9D9"/>
      </top>
      <bottom style="thin">
        <color rgb="FFD9D9D9"/>
      </bottom>
    </border>
    <border>
      <left style="medium">
        <color rgb="FF666666"/>
      </left>
      <top style="thin">
        <color rgb="FFD9D9D9"/>
      </top>
      <bottom style="thin">
        <color rgb="FFD9D9D9"/>
      </bottom>
    </border>
    <border>
      <left/>
      <right style="medium">
        <color rgb="FF666666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medium">
        <color rgb="FF666666"/>
      </right>
      <bottom style="thin">
        <color rgb="FFD9D9D9"/>
      </bottom>
    </border>
    <border>
      <left style="medium">
        <color rgb="FF666666"/>
      </left>
      <top style="thin">
        <color rgb="FFD9D9D9"/>
      </top>
      <bottom style="medium">
        <color rgb="FF666666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medium">
        <color rgb="FF666666"/>
      </bottom>
    </border>
    <border>
      <left style="thin">
        <color rgb="FFD9D9D9"/>
      </left>
      <right style="medium">
        <color rgb="FF666666"/>
      </right>
      <top style="thin">
        <color rgb="FFD9D9D9"/>
      </top>
      <bottom style="medium">
        <color rgb="FF666666"/>
      </bottom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left"/>
    </xf>
    <xf borderId="0" fillId="0" fontId="3" numFmtId="0" xfId="0" applyAlignment="1" applyFont="1">
      <alignment shrinkToFit="0" wrapText="1"/>
    </xf>
    <xf borderId="3" fillId="2" fontId="1" numFmtId="0" xfId="0" applyBorder="1" applyFont="1"/>
    <xf borderId="4" fillId="2" fontId="2" numFmtId="0" xfId="0" applyAlignment="1" applyBorder="1" applyFont="1">
      <alignment horizontal="left" shrinkToFit="0" wrapText="1"/>
    </xf>
    <xf borderId="5" fillId="2" fontId="1" numFmtId="0" xfId="0" applyBorder="1" applyFont="1"/>
    <xf borderId="6" fillId="2" fontId="2" numFmtId="164" xfId="0" applyAlignment="1" applyBorder="1" applyFont="1" applyNumberFormat="1">
      <alignment horizontal="left"/>
    </xf>
    <xf borderId="0" fillId="0" fontId="4" numFmtId="0" xfId="0" applyAlignment="1" applyFont="1">
      <alignment horizontal="center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horizontal="center" shrinkToFit="0" wrapText="1"/>
    </xf>
    <xf borderId="7" fillId="3" fontId="6" numFmtId="0" xfId="0" applyAlignment="1" applyBorder="1" applyFill="1" applyFont="1">
      <alignment horizontal="center" shrinkToFit="0" vertical="center" wrapText="1"/>
    </xf>
    <xf borderId="7" fillId="3" fontId="7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7" fillId="4" fontId="9" numFmtId="0" xfId="0" applyAlignment="1" applyBorder="1" applyFill="1" applyFont="1">
      <alignment vertical="center"/>
    </xf>
    <xf borderId="7" fillId="4" fontId="8" numFmtId="0" xfId="0" applyAlignment="1" applyBorder="1" applyFont="1">
      <alignment horizontal="center" shrinkToFit="0" vertical="center" wrapText="1"/>
    </xf>
    <xf borderId="7" fillId="4" fontId="3" numFmtId="0" xfId="0" applyAlignment="1" applyBorder="1" applyFont="1">
      <alignment shrinkToFit="0" vertical="center" wrapText="1"/>
    </xf>
    <xf borderId="8" fillId="0" fontId="8" numFmtId="0" xfId="0" applyAlignment="1" applyBorder="1" applyFont="1">
      <alignment shrinkToFit="0" vertical="center" wrapText="1"/>
    </xf>
    <xf borderId="9" fillId="0" fontId="8" numFmtId="0" xfId="0" applyAlignment="1" applyBorder="1" applyFont="1">
      <alignment horizontal="left" shrinkToFit="0" vertical="center" wrapText="1"/>
    </xf>
    <xf borderId="8" fillId="0" fontId="10" numFmtId="0" xfId="0" applyBorder="1" applyFont="1"/>
    <xf borderId="7" fillId="5" fontId="9" numFmtId="0" xfId="0" applyAlignment="1" applyBorder="1" applyFill="1" applyFont="1">
      <alignment vertical="center"/>
    </xf>
    <xf borderId="7" fillId="5" fontId="8" numFmtId="0" xfId="0" applyAlignment="1" applyBorder="1" applyFont="1">
      <alignment horizontal="center" shrinkToFit="0" vertical="center" wrapText="1"/>
    </xf>
    <xf borderId="7" fillId="5" fontId="3" numFmtId="0" xfId="0" applyAlignment="1" applyBorder="1" applyFont="1">
      <alignment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vertical="center" wrapText="1"/>
    </xf>
    <xf borderId="0" fillId="0" fontId="11" numFmtId="0" xfId="0" applyAlignment="1" applyFont="1">
      <alignment vertical="center"/>
    </xf>
    <xf borderId="11" fillId="0" fontId="8" numFmtId="9" xfId="0" applyAlignment="1" applyBorder="1" applyFont="1" applyNumberFormat="1">
      <alignment horizontal="center" shrinkToFit="0" vertical="center" wrapText="1"/>
    </xf>
    <xf borderId="11" fillId="6" fontId="12" numFmtId="0" xfId="0" applyAlignment="1" applyBorder="1" applyFill="1" applyFont="1">
      <alignment horizontal="center" shrinkToFit="0" vertical="center" wrapText="1"/>
    </xf>
    <xf borderId="7" fillId="7" fontId="9" numFmtId="0" xfId="0" applyAlignment="1" applyBorder="1" applyFill="1" applyFont="1">
      <alignment vertical="center"/>
    </xf>
    <xf borderId="7" fillId="7" fontId="8" numFmtId="0" xfId="0" applyAlignment="1" applyBorder="1" applyFont="1">
      <alignment horizontal="center" shrinkToFit="0" vertical="center" wrapText="1"/>
    </xf>
    <xf borderId="7" fillId="7" fontId="3" numFmtId="0" xfId="0" applyAlignment="1" applyBorder="1" applyFont="1">
      <alignment shrinkToFit="0" vertical="center" wrapText="1"/>
    </xf>
    <xf borderId="12" fillId="0" fontId="8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shrinkToFit="0" vertical="center" wrapText="1"/>
    </xf>
    <xf borderId="0" fillId="0" fontId="8" numFmtId="0" xfId="0" applyFont="1"/>
    <xf borderId="13" fillId="0" fontId="8" numFmtId="0" xfId="0" applyAlignment="1" applyBorder="1" applyFont="1">
      <alignment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8" numFmtId="0" xfId="0" applyAlignment="1" applyBorder="1" applyFont="1">
      <alignment shrinkToFit="0" vertical="center" wrapText="1"/>
    </xf>
    <xf borderId="15" fillId="6" fontId="12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shrinkToFit="0" vertical="center" wrapText="1"/>
    </xf>
    <xf borderId="0" fillId="0" fontId="8" numFmtId="165" xfId="0" applyFont="1" applyNumberFormat="1"/>
    <xf borderId="16" fillId="0" fontId="8" numFmtId="0" xfId="0" applyAlignment="1" applyBorder="1" applyFont="1">
      <alignment shrinkToFit="0" vertical="center" wrapText="1"/>
    </xf>
    <xf borderId="11" fillId="6" fontId="12" numFmtId="165" xfId="0" applyAlignment="1" applyBorder="1" applyFont="1" applyNumberFormat="1">
      <alignment horizontal="center" shrinkToFit="0" vertical="center" wrapText="1"/>
    </xf>
    <xf borderId="17" fillId="0" fontId="3" numFmtId="0" xfId="0" applyAlignment="1" applyBorder="1" applyFont="1">
      <alignment shrinkToFit="0" vertical="center" wrapText="1"/>
    </xf>
    <xf borderId="11" fillId="0" fontId="8" numFmtId="0" xfId="0" applyAlignment="1" applyBorder="1" applyFont="1">
      <alignment shrinkToFit="0" vertical="center" wrapText="1"/>
    </xf>
    <xf borderId="18" fillId="2" fontId="13" numFmtId="165" xfId="0" applyAlignment="1" applyBorder="1" applyFont="1" applyNumberFormat="1">
      <alignment horizontal="center" shrinkToFit="0" vertical="center" wrapText="1"/>
    </xf>
    <xf borderId="19" fillId="6" fontId="12" numFmtId="166" xfId="0" applyAlignment="1" applyBorder="1" applyFont="1" applyNumberFormat="1">
      <alignment horizontal="center" shrinkToFit="0" vertical="center" wrapText="1"/>
    </xf>
    <xf borderId="0" fillId="0" fontId="8" numFmtId="9" xfId="0" applyFont="1" applyNumberFormat="1"/>
    <xf borderId="11" fillId="0" fontId="8" numFmtId="167" xfId="0" applyAlignment="1" applyBorder="1" applyFont="1" applyNumberFormat="1">
      <alignment horizontal="center" shrinkToFit="0" vertical="center" wrapText="1"/>
    </xf>
    <xf borderId="0" fillId="0" fontId="8" numFmtId="167" xfId="0" applyFont="1" applyNumberFormat="1"/>
    <xf borderId="20" fillId="0" fontId="8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shrinkToFit="0" vertical="center" wrapText="1"/>
    </xf>
    <xf borderId="14" fillId="0" fontId="9" numFmtId="0" xfId="0" applyAlignment="1" applyBorder="1" applyFont="1">
      <alignment shrinkToFit="0" vertical="center" wrapText="1"/>
    </xf>
    <xf borderId="18" fillId="2" fontId="13" numFmtId="166" xfId="0" applyAlignment="1" applyBorder="1" applyFont="1" applyNumberFormat="1">
      <alignment horizontal="center" shrinkToFit="0" vertical="center" wrapText="1"/>
    </xf>
    <xf borderId="16" fillId="0" fontId="14" numFmtId="0" xfId="0" applyAlignment="1" applyBorder="1" applyFont="1">
      <alignment shrinkToFit="0" vertical="center" wrapText="1"/>
    </xf>
    <xf borderId="0" fillId="0" fontId="8" numFmtId="0" xfId="0" applyAlignment="1" applyFont="1">
      <alignment horizontal="center" shrinkToFit="0" vertical="center" wrapText="1"/>
    </xf>
    <xf borderId="7" fillId="8" fontId="9" numFmtId="0" xfId="0" applyAlignment="1" applyBorder="1" applyFill="1" applyFont="1">
      <alignment vertical="center"/>
    </xf>
    <xf borderId="7" fillId="8" fontId="8" numFmtId="0" xfId="0" applyAlignment="1" applyBorder="1" applyFont="1">
      <alignment horizontal="center" shrinkToFit="0" vertical="center" wrapText="1"/>
    </xf>
    <xf borderId="7" fillId="8" fontId="3" numFmtId="0" xfId="0" applyAlignment="1" applyBorder="1" applyFont="1">
      <alignment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19" fillId="6" fontId="12" numFmtId="0" xfId="0" applyAlignment="1" applyBorder="1" applyFont="1">
      <alignment horizontal="center" shrinkToFit="0" vertical="center" wrapText="1"/>
    </xf>
    <xf borderId="7" fillId="9" fontId="9" numFmtId="0" xfId="0" applyAlignment="1" applyBorder="1" applyFill="1" applyFont="1">
      <alignment vertical="center"/>
    </xf>
    <xf borderId="7" fillId="9" fontId="8" numFmtId="0" xfId="0" applyAlignment="1" applyBorder="1" applyFont="1">
      <alignment horizontal="center" shrinkToFit="0" vertical="center" wrapText="1"/>
    </xf>
    <xf borderId="7" fillId="9" fontId="3" numFmtId="0" xfId="0" applyAlignment="1" applyBorder="1" applyFont="1">
      <alignment shrinkToFit="0" vertical="center" wrapText="1"/>
    </xf>
    <xf borderId="11" fillId="0" fontId="8" numFmtId="166" xfId="0" applyAlignment="1" applyBorder="1" applyFont="1" applyNumberFormat="1">
      <alignment horizontal="center" shrinkToFit="0" vertical="center" wrapText="1"/>
    </xf>
    <xf borderId="11" fillId="0" fontId="15" numFmtId="0" xfId="0" applyAlignment="1" applyBorder="1" applyFont="1">
      <alignment shrinkToFit="0" wrapText="1"/>
    </xf>
    <xf borderId="19" fillId="6" fontId="12" numFmtId="9" xfId="0" applyAlignment="1" applyBorder="1" applyFont="1" applyNumberFormat="1">
      <alignment horizontal="center" shrinkToFit="0" vertical="center" wrapText="1"/>
    </xf>
    <xf borderId="7" fillId="10" fontId="9" numFmtId="0" xfId="0" applyAlignment="1" applyBorder="1" applyFill="1" applyFont="1">
      <alignment vertical="center"/>
    </xf>
    <xf borderId="7" fillId="10" fontId="9" numFmtId="166" xfId="0" applyAlignment="1" applyBorder="1" applyFont="1" applyNumberFormat="1">
      <alignment horizontal="center" shrinkToFit="0" vertical="center" wrapText="1"/>
    </xf>
    <xf borderId="7" fillId="10" fontId="3" numFmtId="0" xfId="0" applyAlignment="1" applyBorder="1" applyFont="1">
      <alignment shrinkToFit="0" vertical="center" wrapText="1"/>
    </xf>
    <xf borderId="7" fillId="11" fontId="9" numFmtId="0" xfId="0" applyAlignment="1" applyBorder="1" applyFill="1" applyFont="1">
      <alignment vertical="center"/>
    </xf>
    <xf borderId="7" fillId="11" fontId="9" numFmtId="165" xfId="0" applyAlignment="1" applyBorder="1" applyFont="1" applyNumberFormat="1">
      <alignment horizontal="center" shrinkToFit="0" vertical="center" wrapText="1"/>
    </xf>
    <xf borderId="7" fillId="11" fontId="3" numFmtId="0" xfId="0" applyAlignment="1" applyBorder="1" applyFont="1">
      <alignment shrinkToFit="0" vertical="center" wrapText="1"/>
    </xf>
    <xf borderId="7" fillId="2" fontId="9" numFmtId="0" xfId="0" applyAlignment="1" applyBorder="1" applyFont="1">
      <alignment vertical="center"/>
    </xf>
    <xf borderId="7" fillId="2" fontId="8" numFmtId="165" xfId="0" applyAlignment="1" applyBorder="1" applyFont="1" applyNumberFormat="1">
      <alignment horizontal="center" shrinkToFit="0" vertical="center" wrapText="1"/>
    </xf>
    <xf borderId="7" fillId="2" fontId="3" numFmtId="0" xfId="0" applyAlignment="1" applyBorder="1" applyFont="1">
      <alignment shrinkToFit="0" vertical="center" wrapText="1"/>
    </xf>
    <xf borderId="11" fillId="0" fontId="8" numFmtId="165" xfId="0" applyAlignment="1" applyBorder="1" applyFont="1" applyNumberFormat="1">
      <alignment horizontal="center" shrinkToFit="0" vertical="center" wrapText="1"/>
    </xf>
    <xf borderId="17" fillId="0" fontId="8" numFmtId="167" xfId="0" applyAlignment="1" applyBorder="1" applyFont="1" applyNumberFormat="1">
      <alignment horizontal="center" shrinkToFit="0" vertical="center" wrapText="1"/>
    </xf>
    <xf borderId="19" fillId="6" fontId="12" numFmtId="165" xfId="0" applyAlignment="1" applyBorder="1" applyFont="1" applyNumberFormat="1">
      <alignment horizontal="center" shrinkToFit="0" vertical="center" wrapText="1"/>
    </xf>
    <xf borderId="7" fillId="2" fontId="9" numFmtId="165" xfId="0" applyAlignment="1" applyBorder="1" applyFont="1" applyNumberFormat="1">
      <alignment horizontal="center" shrinkToFit="0" vertical="center" wrapText="1"/>
    </xf>
    <xf borderId="7" fillId="12" fontId="9" numFmtId="0" xfId="0" applyAlignment="1" applyBorder="1" applyFill="1" applyFont="1">
      <alignment vertical="center"/>
    </xf>
    <xf borderId="7" fillId="12" fontId="9" numFmtId="166" xfId="0" applyAlignment="1" applyBorder="1" applyFont="1" applyNumberFormat="1">
      <alignment horizontal="center" shrinkToFit="0" vertical="center" wrapText="1"/>
    </xf>
    <xf borderId="7" fillId="12" fontId="3" numFmtId="0" xfId="0" applyAlignment="1" applyBorder="1" applyFont="1">
      <alignment shrinkToFit="0" vertical="center" wrapText="1"/>
    </xf>
    <xf borderId="7" fillId="2" fontId="8" numFmtId="166" xfId="0" applyAlignment="1" applyBorder="1" applyFont="1" applyNumberFormat="1">
      <alignment horizontal="center" shrinkToFit="0" vertical="center" wrapText="1"/>
    </xf>
    <xf borderId="20" fillId="0" fontId="8" numFmtId="0" xfId="0" applyAlignment="1" applyBorder="1" applyFont="1">
      <alignment shrinkToFit="0" vertical="center" wrapText="1"/>
    </xf>
    <xf borderId="13" fillId="0" fontId="8" numFmtId="166" xfId="0" applyAlignment="1" applyBorder="1" applyFont="1" applyNumberFormat="1">
      <alignment horizontal="center" shrinkToFit="0" vertical="center" wrapText="1"/>
    </xf>
    <xf borderId="20" fillId="0" fontId="3" numFmtId="0" xfId="0" applyAlignment="1" applyBorder="1" applyFont="1">
      <alignment shrinkToFit="0" vertical="center" wrapText="1"/>
    </xf>
    <xf borderId="7" fillId="6" fontId="9" numFmtId="0" xfId="0" applyAlignment="1" applyBorder="1" applyFont="1">
      <alignment vertical="center"/>
    </xf>
    <xf borderId="7" fillId="6" fontId="9" numFmtId="166" xfId="0" applyAlignment="1" applyBorder="1" applyFont="1" applyNumberFormat="1">
      <alignment horizontal="center" shrinkToFit="0" vertical="center" wrapText="1"/>
    </xf>
    <xf borderId="7" fillId="6" fontId="3" numFmtId="0" xfId="0" applyAlignment="1" applyBorder="1" applyFont="1">
      <alignment shrinkToFit="0" vertical="center" wrapText="1"/>
    </xf>
    <xf borderId="7" fillId="6" fontId="9" numFmtId="165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shrinkToFit="0" wrapText="1"/>
    </xf>
    <xf borderId="0" fillId="0" fontId="8" numFmtId="0" xfId="0" applyAlignment="1" applyFont="1">
      <alignment horizontal="center" shrinkToFit="0" wrapText="1"/>
    </xf>
    <xf borderId="0" fillId="0" fontId="16" numFmtId="0" xfId="0" applyFont="1"/>
    <xf borderId="0" fillId="0" fontId="16" numFmtId="1" xfId="0" applyFont="1" applyNumberFormat="1"/>
    <xf borderId="21" fillId="13" fontId="6" numFmtId="0" xfId="0" applyAlignment="1" applyBorder="1" applyFill="1" applyFont="1">
      <alignment horizontal="center" shrinkToFit="0" vertical="center" wrapText="1"/>
    </xf>
    <xf borderId="22" fillId="13" fontId="9" numFmtId="0" xfId="0" applyAlignment="1" applyBorder="1" applyFont="1">
      <alignment horizontal="left" vertical="center"/>
    </xf>
    <xf borderId="23" fillId="13" fontId="9" numFmtId="0" xfId="0" applyAlignment="1" applyBorder="1" applyFont="1">
      <alignment horizontal="center" vertical="center"/>
    </xf>
    <xf borderId="24" fillId="13" fontId="9" numFmtId="0" xfId="0" applyAlignment="1" applyBorder="1" applyFont="1">
      <alignment horizontal="center" vertical="center"/>
    </xf>
    <xf borderId="25" fillId="0" fontId="17" numFmtId="0" xfId="0" applyAlignment="1" applyBorder="1" applyFont="1">
      <alignment horizontal="center" shrinkToFit="0" wrapText="1"/>
    </xf>
    <xf borderId="11" fillId="0" fontId="16" numFmtId="0" xfId="0" applyAlignment="1" applyBorder="1" applyFont="1">
      <alignment shrinkToFit="0" wrapText="1"/>
    </xf>
    <xf borderId="11" fillId="0" fontId="18" numFmtId="0" xfId="0" applyAlignment="1" applyBorder="1" applyFont="1">
      <alignment horizontal="center" shrinkToFit="0" wrapText="1"/>
    </xf>
    <xf borderId="11" fillId="0" fontId="18" numFmtId="0" xfId="0" applyAlignment="1" applyBorder="1" applyFont="1">
      <alignment horizontal="center"/>
    </xf>
    <xf borderId="11" fillId="0" fontId="18" numFmtId="9" xfId="0" applyAlignment="1" applyBorder="1" applyFont="1" applyNumberFormat="1">
      <alignment horizontal="center" shrinkToFit="0" wrapText="1"/>
    </xf>
    <xf borderId="26" fillId="0" fontId="18" numFmtId="9" xfId="0" applyAlignment="1" applyBorder="1" applyFont="1" applyNumberFormat="1">
      <alignment horizontal="center" shrinkToFit="0" wrapText="1"/>
    </xf>
    <xf borderId="11" fillId="0" fontId="18" numFmtId="1" xfId="0" applyAlignment="1" applyBorder="1" applyFont="1" applyNumberFormat="1">
      <alignment horizontal="center"/>
    </xf>
    <xf borderId="26" fillId="0" fontId="18" numFmtId="1" xfId="0" applyAlignment="1" applyBorder="1" applyFont="1" applyNumberFormat="1">
      <alignment horizontal="center"/>
    </xf>
    <xf borderId="25" fillId="0" fontId="17" numFmtId="168" xfId="0" applyAlignment="1" applyBorder="1" applyFont="1" applyNumberFormat="1">
      <alignment horizontal="center" shrinkToFit="0" wrapText="1"/>
    </xf>
    <xf borderId="11" fillId="0" fontId="16" numFmtId="168" xfId="0" applyAlignment="1" applyBorder="1" applyFont="1" applyNumberFormat="1">
      <alignment shrinkToFit="0" wrapText="1"/>
    </xf>
    <xf borderId="11" fillId="0" fontId="18" numFmtId="168" xfId="0" applyAlignment="1" applyBorder="1" applyFont="1" applyNumberFormat="1">
      <alignment horizontal="center" shrinkToFit="0" wrapText="1"/>
    </xf>
    <xf borderId="0" fillId="0" fontId="16" numFmtId="168" xfId="0" applyFont="1" applyNumberFormat="1"/>
    <xf borderId="0" fillId="0" fontId="18" numFmtId="168" xfId="0" applyAlignment="1" applyFont="1" applyNumberFormat="1">
      <alignment horizontal="center" shrinkToFit="0" wrapText="1"/>
    </xf>
    <xf borderId="11" fillId="0" fontId="19" numFmtId="9" xfId="0" applyAlignment="1" applyBorder="1" applyFont="1" applyNumberFormat="1">
      <alignment horizontal="center" shrinkToFit="0" wrapText="1"/>
    </xf>
    <xf borderId="26" fillId="0" fontId="19" numFmtId="9" xfId="0" applyAlignment="1" applyBorder="1" applyFont="1" applyNumberFormat="1">
      <alignment horizontal="center" shrinkToFit="0" wrapText="1"/>
    </xf>
    <xf borderId="11" fillId="2" fontId="19" numFmtId="168" xfId="0" applyAlignment="1" applyBorder="1" applyFont="1" applyNumberFormat="1">
      <alignment horizontal="center" shrinkToFit="0" wrapText="1"/>
    </xf>
    <xf borderId="26" fillId="2" fontId="19" numFmtId="168" xfId="0" applyAlignment="1" applyBorder="1" applyFont="1" applyNumberFormat="1">
      <alignment horizontal="center" shrinkToFit="0" wrapText="1"/>
    </xf>
    <xf borderId="27" fillId="0" fontId="17" numFmtId="168" xfId="0" applyAlignment="1" applyBorder="1" applyFont="1" applyNumberFormat="1">
      <alignment horizontal="center" shrinkToFit="0" wrapText="1"/>
    </xf>
    <xf borderId="10" fillId="0" fontId="16" numFmtId="168" xfId="0" applyAlignment="1" applyBorder="1" applyFont="1" applyNumberFormat="1">
      <alignment shrinkToFit="0" wrapText="1"/>
    </xf>
    <xf borderId="27" fillId="0" fontId="17" numFmtId="0" xfId="0" applyAlignment="1" applyBorder="1" applyFont="1">
      <alignment horizontal="center" shrinkToFit="0" wrapText="1"/>
    </xf>
    <xf borderId="15" fillId="14" fontId="16" numFmtId="0" xfId="0" applyAlignment="1" applyBorder="1" applyFill="1" applyFont="1">
      <alignment shrinkToFit="0" wrapText="1"/>
    </xf>
    <xf borderId="15" fillId="14" fontId="18" numFmtId="0" xfId="0" applyAlignment="1" applyBorder="1" applyFont="1">
      <alignment horizontal="center" shrinkToFit="0" wrapText="1"/>
    </xf>
    <xf borderId="15" fillId="14" fontId="18" numFmtId="0" xfId="0" applyAlignment="1" applyBorder="1" applyFont="1">
      <alignment horizontal="center"/>
    </xf>
    <xf borderId="28" fillId="14" fontId="18" numFmtId="0" xfId="0" applyAlignment="1" applyBorder="1" applyFont="1">
      <alignment horizontal="center"/>
    </xf>
    <xf borderId="17" fillId="0" fontId="16" numFmtId="0" xfId="0" applyAlignment="1" applyBorder="1" applyFont="1">
      <alignment shrinkToFit="0" wrapText="1"/>
    </xf>
    <xf borderId="17" fillId="0" fontId="18" numFmtId="165" xfId="0" applyAlignment="1" applyBorder="1" applyFont="1" applyNumberFormat="1">
      <alignment horizontal="center" shrinkToFit="0" wrapText="1"/>
    </xf>
    <xf borderId="29" fillId="0" fontId="18" numFmtId="165" xfId="0" applyAlignment="1" applyBorder="1" applyFont="1" applyNumberFormat="1">
      <alignment horizontal="center" shrinkToFit="0" wrapText="1"/>
    </xf>
    <xf borderId="11" fillId="0" fontId="18" numFmtId="165" xfId="0" applyAlignment="1" applyBorder="1" applyFont="1" applyNumberFormat="1">
      <alignment horizontal="center" shrinkToFit="0" wrapText="1"/>
    </xf>
    <xf borderId="26" fillId="0" fontId="18" numFmtId="165" xfId="0" applyAlignment="1" applyBorder="1" applyFont="1" applyNumberFormat="1">
      <alignment horizontal="center" shrinkToFit="0" wrapText="1"/>
    </xf>
    <xf borderId="9" fillId="0" fontId="18" numFmtId="168" xfId="0" applyAlignment="1" applyBorder="1" applyFont="1" applyNumberFormat="1">
      <alignment horizontal="center" shrinkToFit="0" wrapText="1"/>
    </xf>
    <xf borderId="11" fillId="0" fontId="18" numFmtId="168" xfId="0" applyAlignment="1" applyBorder="1" applyFont="1" applyNumberFormat="1">
      <alignment horizontal="center"/>
    </xf>
    <xf borderId="26" fillId="0" fontId="18" numFmtId="168" xfId="0" applyAlignment="1" applyBorder="1" applyFont="1" applyNumberFormat="1">
      <alignment horizontal="center"/>
    </xf>
    <xf borderId="11" fillId="0" fontId="16" numFmtId="168" xfId="0" applyAlignment="1" applyBorder="1" applyFont="1" applyNumberFormat="1">
      <alignment readingOrder="0" shrinkToFit="0" wrapText="1"/>
    </xf>
    <xf borderId="10" fillId="0" fontId="16" numFmtId="168" xfId="0" applyAlignment="1" applyBorder="1" applyFont="1" applyNumberFormat="1">
      <alignment readingOrder="0" shrinkToFit="0" wrapText="1"/>
    </xf>
    <xf borderId="26" fillId="0" fontId="18" numFmtId="168" xfId="0" applyAlignment="1" applyBorder="1" applyFont="1" applyNumberFormat="1">
      <alignment horizontal="center" shrinkToFit="0" wrapText="1"/>
    </xf>
    <xf borderId="13" fillId="0" fontId="16" numFmtId="168" xfId="0" applyAlignment="1" applyBorder="1" applyFont="1" applyNumberFormat="1">
      <alignment shrinkToFit="0" wrapText="1"/>
    </xf>
    <xf borderId="15" fillId="14" fontId="16" numFmtId="168" xfId="0" applyAlignment="1" applyBorder="1" applyFont="1" applyNumberFormat="1">
      <alignment shrinkToFit="0" wrapText="1"/>
    </xf>
    <xf borderId="15" fillId="14" fontId="18" numFmtId="168" xfId="0" applyAlignment="1" applyBorder="1" applyFont="1" applyNumberFormat="1">
      <alignment horizontal="center" shrinkToFit="0" wrapText="1"/>
    </xf>
    <xf borderId="15" fillId="14" fontId="18" numFmtId="168" xfId="0" applyAlignment="1" applyBorder="1" applyFont="1" applyNumberFormat="1">
      <alignment horizontal="center"/>
    </xf>
    <xf borderId="28" fillId="14" fontId="18" numFmtId="168" xfId="0" applyAlignment="1" applyBorder="1" applyFont="1" applyNumberFormat="1">
      <alignment horizontal="center"/>
    </xf>
    <xf borderId="17" fillId="0" fontId="16" numFmtId="168" xfId="0" applyAlignment="1" applyBorder="1" applyFont="1" applyNumberFormat="1">
      <alignment shrinkToFit="0" wrapText="1"/>
    </xf>
    <xf borderId="30" fillId="0" fontId="17" numFmtId="168" xfId="0" applyAlignment="1" applyBorder="1" applyFont="1" applyNumberFormat="1">
      <alignment horizontal="center" shrinkToFit="0" wrapText="1"/>
    </xf>
    <xf borderId="31" fillId="0" fontId="16" numFmtId="168" xfId="0" applyAlignment="1" applyBorder="1" applyFont="1" applyNumberFormat="1">
      <alignment shrinkToFit="0" wrapText="1"/>
    </xf>
    <xf borderId="31" fillId="2" fontId="19" numFmtId="168" xfId="0" applyAlignment="1" applyBorder="1" applyFont="1" applyNumberFormat="1">
      <alignment horizontal="center" shrinkToFit="0" wrapText="1"/>
    </xf>
    <xf borderId="32" fillId="2" fontId="19" numFmtId="168" xfId="0" applyAlignment="1" applyBorder="1" applyFont="1" applyNumberFormat="1">
      <alignment horizontal="center" shrinkToFit="0" wrapText="1"/>
    </xf>
    <xf borderId="33" fillId="0" fontId="8" numFmtId="0" xfId="0" applyAlignment="1" applyBorder="1" applyFont="1">
      <alignment shrinkToFit="0" wrapText="1"/>
    </xf>
    <xf borderId="33" fillId="0" fontId="8" numFmtId="166" xfId="0" applyAlignment="1" applyBorder="1" applyFont="1" applyNumberFormat="1">
      <alignment horizontal="center" vertical="center"/>
    </xf>
    <xf borderId="0" fillId="0" fontId="20" numFmtId="166" xfId="0" applyFont="1" applyNumberFormat="1"/>
  </cellXfs>
  <cellStyles count="1">
    <cellStyle xfId="0" name="Normal" builtinId="0"/>
  </cellStyles>
  <dxfs count="2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6.38"/>
    <col customWidth="1" min="2" max="2" width="18.5"/>
    <col customWidth="1" min="3" max="3" width="16.0"/>
    <col customWidth="1" min="4" max="4" width="25.38"/>
    <col customWidth="1" min="5" max="21" width="9.88"/>
    <col customWidth="1" min="22" max="26" width="9.63"/>
  </cols>
  <sheetData>
    <row r="1" ht="21.75" customHeight="1">
      <c r="A1" s="1" t="s">
        <v>0</v>
      </c>
      <c r="B1" s="2" t="s">
        <v>1</v>
      </c>
      <c r="D1" s="3"/>
    </row>
    <row r="2" ht="30.0" customHeight="1">
      <c r="A2" s="4" t="s">
        <v>2</v>
      </c>
      <c r="B2" s="5" t="s">
        <v>3</v>
      </c>
      <c r="D2" s="3"/>
    </row>
    <row r="3" ht="15.75" customHeight="1">
      <c r="A3" s="6" t="s">
        <v>4</v>
      </c>
      <c r="B3" s="7">
        <v>45327.0</v>
      </c>
      <c r="D3" s="3"/>
    </row>
    <row r="4" ht="15.75" customHeight="1">
      <c r="A4" s="8"/>
      <c r="B4" s="9"/>
      <c r="C4" s="10"/>
      <c r="D4" s="3"/>
    </row>
    <row r="5" ht="30.0" customHeight="1">
      <c r="A5" s="11" t="s">
        <v>5</v>
      </c>
      <c r="B5" s="12" t="s">
        <v>6</v>
      </c>
      <c r="C5" s="12" t="s">
        <v>7</v>
      </c>
      <c r="D5" s="12" t="s">
        <v>8</v>
      </c>
      <c r="E5" s="13"/>
      <c r="Y5" s="13"/>
    </row>
    <row r="6" ht="30.0" customHeight="1">
      <c r="A6" s="14"/>
      <c r="B6" s="15" t="s">
        <v>9</v>
      </c>
      <c r="C6" s="16"/>
      <c r="D6" s="17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64.5" customHeight="1">
      <c r="A7" s="14"/>
      <c r="B7" s="18" t="s">
        <v>10</v>
      </c>
      <c r="C7" s="19" t="s">
        <v>11</v>
      </c>
      <c r="D7" s="20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ht="90.0" customHeight="1">
      <c r="A8" s="14"/>
      <c r="B8" s="18" t="s">
        <v>12</v>
      </c>
      <c r="C8" s="19" t="s">
        <v>13</v>
      </c>
      <c r="D8" s="20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ht="54.0" customHeight="1">
      <c r="A9" s="14"/>
      <c r="B9" s="18" t="s">
        <v>14</v>
      </c>
      <c r="C9" s="19" t="s">
        <v>15</v>
      </c>
      <c r="D9" s="20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ht="74.25" customHeight="1">
      <c r="A10" s="14"/>
      <c r="B10" s="18" t="s">
        <v>16</v>
      </c>
      <c r="C10" s="19" t="s">
        <v>17</v>
      </c>
      <c r="D10" s="2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ht="83.25" customHeight="1">
      <c r="A11" s="14"/>
      <c r="B11" s="18" t="s">
        <v>18</v>
      </c>
      <c r="C11" s="19" t="s">
        <v>19</v>
      </c>
      <c r="D11" s="2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ht="50.25" customHeight="1">
      <c r="A12" s="14"/>
      <c r="B12" s="18" t="s">
        <v>20</v>
      </c>
      <c r="C12" s="19" t="s">
        <v>21</v>
      </c>
      <c r="D12" s="20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ht="30.0" customHeight="1">
      <c r="A13" s="14"/>
      <c r="B13" s="21" t="s">
        <v>22</v>
      </c>
      <c r="C13" s="22"/>
      <c r="D13" s="2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ht="38.25" customHeight="1">
      <c r="A14" s="14"/>
      <c r="B14" s="18" t="s">
        <v>23</v>
      </c>
      <c r="C14" s="24">
        <v>5000000.0</v>
      </c>
      <c r="D14" s="25" t="s">
        <v>24</v>
      </c>
      <c r="E14" s="13"/>
      <c r="F14" s="13"/>
      <c r="G14" s="13"/>
      <c r="H14" s="26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ht="63.75" customHeight="1">
      <c r="A15" s="14"/>
      <c r="B15" s="18" t="s">
        <v>25</v>
      </c>
      <c r="C15" s="27">
        <v>0.3</v>
      </c>
      <c r="D15" s="25" t="s">
        <v>26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ht="30.0" customHeight="1">
      <c r="A16" s="14"/>
      <c r="B16" s="18" t="s">
        <v>27</v>
      </c>
      <c r="C16" s="28">
        <f>C14*C15</f>
        <v>1500000</v>
      </c>
      <c r="D16" s="25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ht="30.0" customHeight="1">
      <c r="A17" s="14"/>
      <c r="B17" s="18" t="s">
        <v>28</v>
      </c>
      <c r="C17" s="27">
        <v>0.3</v>
      </c>
      <c r="D17" s="2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ht="108.75" customHeight="1">
      <c r="A18" s="14"/>
      <c r="B18" s="18" t="s">
        <v>29</v>
      </c>
      <c r="C18" s="28">
        <f>C16*C17</f>
        <v>450000</v>
      </c>
      <c r="D18" s="25" t="s">
        <v>30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ht="30.0" customHeight="1">
      <c r="A19" s="14"/>
      <c r="B19" s="29" t="s">
        <v>31</v>
      </c>
      <c r="C19" s="30"/>
      <c r="D19" s="3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ht="0.75" hidden="1" customHeight="1">
      <c r="A20" s="14" t="s">
        <v>32</v>
      </c>
      <c r="B20" s="32" t="s">
        <v>33</v>
      </c>
      <c r="C20" s="24">
        <v>1.0</v>
      </c>
      <c r="D20" s="33" t="s">
        <v>34</v>
      </c>
      <c r="E20" s="13"/>
      <c r="F20" s="34"/>
      <c r="G20" s="34"/>
      <c r="H20" s="34"/>
      <c r="K20" s="34"/>
      <c r="L20" s="34"/>
      <c r="M20" s="34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6.75" customHeight="1">
      <c r="A21" s="14"/>
      <c r="B21" s="35"/>
      <c r="C21" s="36"/>
      <c r="D21" s="37"/>
      <c r="E21" s="13"/>
      <c r="F21" s="34"/>
      <c r="G21" s="34"/>
      <c r="K21" s="34"/>
      <c r="L21" s="34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30.0" customHeight="1">
      <c r="A22" s="14"/>
      <c r="B22" s="38" t="s">
        <v>35</v>
      </c>
      <c r="C22" s="39">
        <f>C44*C45</f>
        <v>30000</v>
      </c>
      <c r="D22" s="40"/>
      <c r="E22" s="13"/>
      <c r="F22" s="34"/>
      <c r="G22" s="34"/>
      <c r="H22" s="41"/>
      <c r="K22" s="34"/>
      <c r="L22" s="34"/>
      <c r="M22" s="41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30.0" hidden="1" customHeight="1">
      <c r="A23" s="14" t="s">
        <v>32</v>
      </c>
      <c r="B23" s="42" t="s">
        <v>36</v>
      </c>
      <c r="C23" s="43">
        <f>C44*C45*C47</f>
        <v>60000000</v>
      </c>
      <c r="D23" s="44"/>
      <c r="E23" s="13"/>
      <c r="F23" s="34"/>
      <c r="G23" s="34"/>
      <c r="H23" s="41"/>
      <c r="K23" s="34"/>
      <c r="L23" s="34"/>
      <c r="M23" s="41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22.5" hidden="1" customHeight="1">
      <c r="A24" s="14" t="s">
        <v>32</v>
      </c>
      <c r="B24" s="32" t="s">
        <v>37</v>
      </c>
      <c r="C24" s="43">
        <f>C23-C48*C44*C45</f>
        <v>51000000</v>
      </c>
      <c r="D24" s="33"/>
      <c r="E24" s="13"/>
      <c r="F24" s="34"/>
      <c r="G24" s="34"/>
      <c r="H24" s="41"/>
      <c r="K24" s="34"/>
      <c r="L24" s="34"/>
      <c r="M24" s="41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6.75" hidden="1" customHeight="1">
      <c r="A25" s="14" t="s">
        <v>32</v>
      </c>
      <c r="B25" s="45" t="s">
        <v>38</v>
      </c>
      <c r="C25" s="46">
        <f>C24-C57</f>
        <v>51000000</v>
      </c>
      <c r="D25" s="44"/>
      <c r="E25" s="13"/>
      <c r="F25" s="34"/>
      <c r="G25" s="34"/>
      <c r="H25" s="41"/>
      <c r="K25" s="34"/>
      <c r="L25" s="34"/>
      <c r="M25" s="41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6.75" customHeight="1">
      <c r="A26" s="14"/>
      <c r="B26" s="35"/>
      <c r="C26" s="36"/>
      <c r="D26" s="37"/>
      <c r="E26" s="13"/>
      <c r="F26" s="34"/>
      <c r="G26" s="34"/>
      <c r="K26" s="34"/>
      <c r="L26" s="34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30.0" customHeight="1">
      <c r="A27" s="14"/>
      <c r="B27" s="42" t="s">
        <v>39</v>
      </c>
      <c r="C27" s="47">
        <f>C23*C20</f>
        <v>60000000</v>
      </c>
      <c r="D27" s="44"/>
      <c r="E27" s="13"/>
      <c r="F27" s="34"/>
      <c r="G27" s="34"/>
      <c r="K27" s="34"/>
      <c r="L27" s="34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30.0" customHeight="1">
      <c r="A28" s="14"/>
      <c r="B28" s="42" t="s">
        <v>40</v>
      </c>
      <c r="C28" s="47">
        <f>C24*C20</f>
        <v>51000000</v>
      </c>
      <c r="D28" s="44"/>
      <c r="E28" s="13"/>
      <c r="F28" s="34"/>
      <c r="G28" s="34"/>
      <c r="H28" s="48"/>
      <c r="K28" s="34"/>
      <c r="L28" s="34"/>
      <c r="M28" s="48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30.0" customHeight="1">
      <c r="A29" s="14"/>
      <c r="B29" s="18" t="s">
        <v>41</v>
      </c>
      <c r="C29" s="27">
        <v>0.1</v>
      </c>
      <c r="D29" s="25"/>
      <c r="E29" s="13"/>
      <c r="F29" s="34"/>
      <c r="G29" s="34"/>
      <c r="H29" s="48"/>
      <c r="K29" s="34"/>
      <c r="L29" s="34"/>
      <c r="M29" s="48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30.0" customHeight="1">
      <c r="A30" s="14"/>
      <c r="B30" s="18" t="s">
        <v>42</v>
      </c>
      <c r="C30" s="49">
        <v>0.023</v>
      </c>
      <c r="D30" s="25"/>
      <c r="E30" s="13"/>
      <c r="F30" s="34"/>
      <c r="G30" s="34"/>
      <c r="H30" s="50"/>
      <c r="K30" s="34"/>
      <c r="L30" s="34"/>
      <c r="M30" s="50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30.0" customHeight="1">
      <c r="A31" s="14"/>
      <c r="B31" s="32" t="s">
        <v>43</v>
      </c>
      <c r="C31" s="27">
        <v>1.0</v>
      </c>
      <c r="D31" s="33"/>
      <c r="E31" s="13"/>
      <c r="F31" s="34"/>
      <c r="G31" s="34"/>
      <c r="H31" s="48"/>
      <c r="K31" s="34"/>
      <c r="L31" s="34"/>
      <c r="M31" s="48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6.75" customHeight="1">
      <c r="A32" s="14"/>
      <c r="B32" s="35"/>
      <c r="C32" s="51"/>
      <c r="D32" s="37"/>
      <c r="E32" s="13"/>
      <c r="F32" s="34"/>
      <c r="G32" s="34"/>
      <c r="K32" s="34"/>
      <c r="L32" s="34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30.0" hidden="1" customHeight="1">
      <c r="A33" s="14" t="s">
        <v>32</v>
      </c>
      <c r="B33" s="45" t="s">
        <v>44</v>
      </c>
      <c r="C33" s="43">
        <f>C57</f>
        <v>0</v>
      </c>
      <c r="D33" s="25"/>
      <c r="E33" s="13"/>
      <c r="F33" s="34"/>
      <c r="G33" s="34"/>
      <c r="H33" s="41"/>
      <c r="K33" s="34"/>
      <c r="L33" s="34"/>
      <c r="M33" s="41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30.0" customHeight="1">
      <c r="A34" s="14"/>
      <c r="B34" s="52" t="s">
        <v>45</v>
      </c>
      <c r="C34" s="47">
        <f>C51</f>
        <v>3050000</v>
      </c>
      <c r="D34" s="33"/>
      <c r="E34" s="13"/>
      <c r="F34" s="34"/>
      <c r="G34" s="34"/>
      <c r="H34" s="41"/>
      <c r="K34" s="34"/>
      <c r="L34" s="34"/>
      <c r="M34" s="41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30.0" customHeight="1">
      <c r="A35" s="14"/>
      <c r="B35" s="45" t="s">
        <v>46</v>
      </c>
      <c r="C35" s="47">
        <f>C83</f>
        <v>13056000</v>
      </c>
      <c r="D35" s="25"/>
      <c r="E35" s="13"/>
      <c r="F35" s="34"/>
      <c r="G35" s="41"/>
      <c r="H35" s="41"/>
      <c r="K35" s="34"/>
      <c r="L35" s="34"/>
      <c r="M35" s="41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9.75" customHeight="1">
      <c r="A36" s="14"/>
      <c r="B36" s="35"/>
      <c r="C36" s="51"/>
      <c r="D36" s="37"/>
      <c r="E36" s="13"/>
      <c r="F36" s="34"/>
      <c r="G36" s="41"/>
      <c r="K36" s="34"/>
      <c r="L36" s="34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30.0" customHeight="1">
      <c r="A37" s="14"/>
      <c r="B37" s="53" t="s">
        <v>47</v>
      </c>
      <c r="C37" s="54">
        <f>C24*C20-(C33+C34+C35)-C27*C29-C27*C30*C31</f>
        <v>27514000</v>
      </c>
      <c r="D37" s="55"/>
      <c r="E37" s="13"/>
      <c r="F37" s="34"/>
      <c r="G37" s="41"/>
      <c r="K37" s="34"/>
      <c r="L37" s="34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ht="8.25" customHeight="1">
      <c r="A38" s="14"/>
      <c r="B38" s="35"/>
      <c r="C38" s="56"/>
      <c r="D38" s="37"/>
      <c r="E38" s="13"/>
      <c r="F38" s="34"/>
      <c r="G38" s="34"/>
      <c r="K38" s="34"/>
      <c r="L38" s="34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ht="30.0" customHeight="1">
      <c r="A39" s="14"/>
      <c r="B39" s="57" t="s">
        <v>48</v>
      </c>
      <c r="C39" s="58"/>
      <c r="D39" s="59"/>
      <c r="E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ht="30.0" customHeight="1">
      <c r="A40" s="14"/>
      <c r="B40" s="18" t="s">
        <v>49</v>
      </c>
      <c r="C40" s="60">
        <v>1000000.0</v>
      </c>
      <c r="D40" s="25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ht="30.0" customHeight="1">
      <c r="A41" s="14"/>
      <c r="B41" s="18" t="s">
        <v>50</v>
      </c>
      <c r="C41" s="27">
        <v>0.1</v>
      </c>
      <c r="D41" s="25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ht="30.0" customHeight="1">
      <c r="A42" s="14"/>
      <c r="B42" s="18" t="s">
        <v>51</v>
      </c>
      <c r="C42" s="61">
        <f>C40*C41</f>
        <v>100000</v>
      </c>
      <c r="D42" s="25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ht="30.0" customHeight="1">
      <c r="A43" s="14"/>
      <c r="B43" s="18" t="s">
        <v>52</v>
      </c>
      <c r="C43" s="27">
        <v>0.01</v>
      </c>
      <c r="D43" s="25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ht="41.25" customHeight="1">
      <c r="A44" s="14"/>
      <c r="B44" s="18" t="s">
        <v>53</v>
      </c>
      <c r="C44" s="28">
        <f>C42*C43</f>
        <v>1000</v>
      </c>
      <c r="D44" s="25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ht="30.0" customHeight="1">
      <c r="A45" s="14"/>
      <c r="B45" s="18" t="s">
        <v>54</v>
      </c>
      <c r="C45" s="60">
        <v>30.0</v>
      </c>
      <c r="D45" s="25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ht="30.0" customHeight="1">
      <c r="A46" s="14"/>
      <c r="B46" s="62" t="s">
        <v>55</v>
      </c>
      <c r="C46" s="63"/>
      <c r="D46" s="6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ht="36.75" customHeight="1">
      <c r="A47" s="14"/>
      <c r="B47" s="18" t="s">
        <v>56</v>
      </c>
      <c r="C47" s="65">
        <v>2000.0</v>
      </c>
      <c r="D47" s="66" t="s">
        <v>57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ht="36.0" customHeight="1">
      <c r="A48" s="14"/>
      <c r="B48" s="18" t="s">
        <v>58</v>
      </c>
      <c r="C48" s="65">
        <v>300.0</v>
      </c>
      <c r="D48" s="25" t="s">
        <v>59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ht="30.0" customHeight="1">
      <c r="A49" s="14"/>
      <c r="B49" s="18" t="s">
        <v>60</v>
      </c>
      <c r="C49" s="67">
        <f>C47/C48-100%</f>
        <v>5.666666667</v>
      </c>
      <c r="D49" s="25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ht="30.0" customHeight="1">
      <c r="A50" s="14"/>
      <c r="B50" s="18" t="s">
        <v>61</v>
      </c>
      <c r="C50" s="47">
        <f>C47-C48</f>
        <v>1700</v>
      </c>
      <c r="D50" s="25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ht="30.0" customHeight="1">
      <c r="A51" s="14"/>
      <c r="B51" s="68" t="s">
        <v>62</v>
      </c>
      <c r="C51" s="69">
        <f>SUM(C52:C56)</f>
        <v>3050000</v>
      </c>
      <c r="D51" s="70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ht="30.0" customHeight="1">
      <c r="A52" s="14"/>
      <c r="B52" s="18" t="s">
        <v>63</v>
      </c>
      <c r="C52" s="65">
        <v>1500000.0</v>
      </c>
      <c r="D52" s="25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ht="30.0" customHeight="1">
      <c r="A53" s="14"/>
      <c r="B53" s="18" t="s">
        <v>64</v>
      </c>
      <c r="C53" s="65">
        <v>500000.0</v>
      </c>
      <c r="D53" s="25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ht="30.0" customHeight="1">
      <c r="A54" s="14"/>
      <c r="B54" s="18" t="s">
        <v>65</v>
      </c>
      <c r="C54" s="65">
        <v>250000.0</v>
      </c>
      <c r="D54" s="25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ht="30.0" customHeight="1">
      <c r="A55" s="14"/>
      <c r="B55" s="18" t="s">
        <v>66</v>
      </c>
      <c r="C55" s="65">
        <v>500000.0</v>
      </c>
      <c r="D55" s="25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ht="30.0" customHeight="1">
      <c r="A56" s="14"/>
      <c r="B56" s="18" t="s">
        <v>67</v>
      </c>
      <c r="C56" s="65">
        <v>300000.0</v>
      </c>
      <c r="D56" s="25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ht="30.0" hidden="1" customHeight="1">
      <c r="A57" s="14" t="s">
        <v>32</v>
      </c>
      <c r="B57" s="71" t="s">
        <v>68</v>
      </c>
      <c r="C57" s="72">
        <f>C58+C70</f>
        <v>0</v>
      </c>
      <c r="D57" s="7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ht="30.0" hidden="1" customHeight="1">
      <c r="A58" s="14" t="s">
        <v>32</v>
      </c>
      <c r="B58" s="74" t="s">
        <v>69</v>
      </c>
      <c r="C58" s="75">
        <f>SUM(C59:C66)+C69</f>
        <v>0</v>
      </c>
      <c r="D58" s="76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ht="30.0" hidden="1" customHeight="1">
      <c r="A59" s="14" t="s">
        <v>32</v>
      </c>
      <c r="B59" s="18" t="s">
        <v>70</v>
      </c>
      <c r="C59" s="77"/>
      <c r="D59" s="25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ht="30.0" hidden="1" customHeight="1">
      <c r="A60" s="14" t="s">
        <v>32</v>
      </c>
      <c r="B60" s="18" t="s">
        <v>71</v>
      </c>
      <c r="C60" s="77"/>
      <c r="D60" s="25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ht="30.0" hidden="1" customHeight="1">
      <c r="A61" s="14" t="s">
        <v>32</v>
      </c>
      <c r="B61" s="18" t="s">
        <v>72</v>
      </c>
      <c r="C61" s="77"/>
      <c r="D61" s="25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ht="30.0" hidden="1" customHeight="1">
      <c r="A62" s="14" t="s">
        <v>32</v>
      </c>
      <c r="B62" s="18" t="s">
        <v>73</v>
      </c>
      <c r="C62" s="77"/>
      <c r="D62" s="25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ht="30.0" hidden="1" customHeight="1">
      <c r="A63" s="14" t="s">
        <v>32</v>
      </c>
      <c r="B63" s="18" t="s">
        <v>74</v>
      </c>
      <c r="C63" s="77"/>
      <c r="D63" s="25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ht="30.0" hidden="1" customHeight="1">
      <c r="A64" s="14" t="s">
        <v>32</v>
      </c>
      <c r="B64" s="18" t="s">
        <v>75</v>
      </c>
      <c r="C64" s="77"/>
      <c r="D64" s="25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ht="30.0" hidden="1" customHeight="1">
      <c r="A65" s="14" t="s">
        <v>32</v>
      </c>
      <c r="B65" s="18" t="s">
        <v>76</v>
      </c>
      <c r="C65" s="77"/>
      <c r="D65" s="25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ht="30.0" hidden="1" customHeight="1">
      <c r="A66" s="14" t="s">
        <v>32</v>
      </c>
      <c r="B66" s="32" t="s">
        <v>77</v>
      </c>
      <c r="C66" s="77"/>
      <c r="D66" s="3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ht="6.75" hidden="1" customHeight="1">
      <c r="A67" s="14" t="s">
        <v>32</v>
      </c>
      <c r="B67" s="35"/>
      <c r="C67" s="36"/>
      <c r="D67" s="37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ht="30.0" hidden="1" customHeight="1">
      <c r="A68" s="14" t="s">
        <v>32</v>
      </c>
      <c r="B68" s="42" t="s">
        <v>78</v>
      </c>
      <c r="C68" s="78">
        <v>0.45</v>
      </c>
      <c r="D68" s="4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ht="30.0" hidden="1" customHeight="1">
      <c r="A69" s="14" t="s">
        <v>32</v>
      </c>
      <c r="B69" s="18" t="s">
        <v>79</v>
      </c>
      <c r="C69" s="79">
        <f>SUM(C59:C66)*C68</f>
        <v>0</v>
      </c>
      <c r="D69" s="25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ht="30.0" hidden="1" customHeight="1">
      <c r="A70" s="14" t="s">
        <v>32</v>
      </c>
      <c r="B70" s="74" t="s">
        <v>80</v>
      </c>
      <c r="C70" s="80">
        <f>SUM(C72:C79)+C82</f>
        <v>0</v>
      </c>
      <c r="D70" s="76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ht="30.0" hidden="1" customHeight="1">
      <c r="A71" s="14" t="s">
        <v>32</v>
      </c>
      <c r="B71" s="18" t="s">
        <v>81</v>
      </c>
      <c r="C71" s="77"/>
      <c r="D71" s="25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ht="30.0" hidden="1" customHeight="1">
      <c r="A72" s="14" t="s">
        <v>32</v>
      </c>
      <c r="B72" s="18" t="s">
        <v>82</v>
      </c>
      <c r="C72" s="77"/>
      <c r="D72" s="25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ht="30.0" hidden="1" customHeight="1">
      <c r="A73" s="14" t="s">
        <v>32</v>
      </c>
      <c r="B73" s="18" t="s">
        <v>83</v>
      </c>
      <c r="C73" s="77"/>
      <c r="D73" s="25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ht="30.0" hidden="1" customHeight="1">
      <c r="A74" s="14" t="s">
        <v>32</v>
      </c>
      <c r="B74" s="18" t="s">
        <v>84</v>
      </c>
      <c r="C74" s="77"/>
      <c r="D74" s="25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ht="30.0" hidden="1" customHeight="1">
      <c r="A75" s="14" t="s">
        <v>32</v>
      </c>
      <c r="B75" s="18" t="s">
        <v>85</v>
      </c>
      <c r="C75" s="77"/>
      <c r="D75" s="25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ht="30.0" hidden="1" customHeight="1">
      <c r="A76" s="14" t="s">
        <v>32</v>
      </c>
      <c r="B76" s="32" t="s">
        <v>86</v>
      </c>
      <c r="C76" s="77"/>
      <c r="D76" s="25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ht="30.0" hidden="1" customHeight="1">
      <c r="A77" s="14" t="s">
        <v>32</v>
      </c>
      <c r="B77" s="18" t="s">
        <v>87</v>
      </c>
      <c r="C77" s="77"/>
      <c r="D77" s="25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ht="30.0" hidden="1" customHeight="1">
      <c r="A78" s="14" t="s">
        <v>32</v>
      </c>
      <c r="B78" s="18" t="s">
        <v>88</v>
      </c>
      <c r="C78" s="77"/>
      <c r="D78" s="25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ht="30.0" hidden="1" customHeight="1">
      <c r="A79" s="14" t="s">
        <v>32</v>
      </c>
      <c r="B79" s="32" t="s">
        <v>89</v>
      </c>
      <c r="C79" s="77"/>
      <c r="D79" s="3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ht="6.75" hidden="1" customHeight="1">
      <c r="A80" s="14" t="s">
        <v>32</v>
      </c>
      <c r="B80" s="35"/>
      <c r="C80" s="77"/>
      <c r="D80" s="37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ht="30.0" hidden="1" customHeight="1">
      <c r="A81" s="14" t="s">
        <v>32</v>
      </c>
      <c r="B81" s="42" t="s">
        <v>90</v>
      </c>
      <c r="C81" s="27">
        <v>0.1</v>
      </c>
      <c r="D81" s="44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ht="30.0" hidden="1" customHeight="1">
      <c r="A82" s="14" t="s">
        <v>32</v>
      </c>
      <c r="B82" s="18" t="s">
        <v>91</v>
      </c>
      <c r="C82" s="79">
        <f>SUM(C71:C79)*C81</f>
        <v>0</v>
      </c>
      <c r="D82" s="25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ht="30.0" customHeight="1">
      <c r="A83" s="14"/>
      <c r="B83" s="81" t="s">
        <v>46</v>
      </c>
      <c r="C83" s="82">
        <f>SUM(C85:C96)+C99</f>
        <v>13056000</v>
      </c>
      <c r="D83" s="8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ht="30.0" customHeight="1">
      <c r="A84" s="14"/>
      <c r="B84" s="74" t="s">
        <v>69</v>
      </c>
      <c r="C84" s="84">
        <f>SUM(C85:C96)+C99</f>
        <v>13056000</v>
      </c>
      <c r="D84" s="76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ht="30.0" customHeight="1">
      <c r="A85" s="14"/>
      <c r="B85" s="18" t="s">
        <v>92</v>
      </c>
      <c r="C85" s="65">
        <v>1500000.0</v>
      </c>
      <c r="D85" s="25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ht="30.0" customHeight="1">
      <c r="A86" s="14"/>
      <c r="B86" s="18" t="s">
        <v>93</v>
      </c>
      <c r="C86" s="65">
        <v>1500000.0</v>
      </c>
      <c r="D86" s="25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ht="30.0" customHeight="1">
      <c r="A87" s="14"/>
      <c r="B87" s="18" t="s">
        <v>94</v>
      </c>
      <c r="C87" s="65">
        <v>1000000.0</v>
      </c>
      <c r="D87" s="25" t="s">
        <v>95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ht="30.0" customHeight="1">
      <c r="A88" s="14"/>
      <c r="B88" s="18" t="s">
        <v>96</v>
      </c>
      <c r="C88" s="65">
        <v>1000000.0</v>
      </c>
      <c r="D88" s="25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ht="30.0" customHeight="1">
      <c r="A89" s="14"/>
      <c r="B89" s="32" t="s">
        <v>97</v>
      </c>
      <c r="C89" s="65">
        <v>750000.0</v>
      </c>
      <c r="D89" s="3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ht="30.0" customHeight="1">
      <c r="A90" s="14"/>
      <c r="B90" s="32" t="s">
        <v>98</v>
      </c>
      <c r="C90" s="65">
        <v>850000.0</v>
      </c>
      <c r="D90" s="3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ht="38.25" customHeight="1">
      <c r="A91" s="14"/>
      <c r="B91" s="32" t="s">
        <v>99</v>
      </c>
      <c r="C91" s="65">
        <v>1000000.0</v>
      </c>
      <c r="D91" s="3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ht="30.0" customHeight="1">
      <c r="A92" s="14"/>
      <c r="B92" s="32" t="s">
        <v>100</v>
      </c>
      <c r="C92" s="65">
        <v>600000.0</v>
      </c>
      <c r="D92" s="3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ht="30.0" customHeight="1">
      <c r="A93" s="14"/>
      <c r="B93" s="32" t="s">
        <v>101</v>
      </c>
      <c r="C93" s="65">
        <v>1000000.0</v>
      </c>
      <c r="D93" s="33" t="s">
        <v>102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ht="30.0" customHeight="1">
      <c r="A94" s="14"/>
      <c r="B94" s="32" t="s">
        <v>103</v>
      </c>
      <c r="C94" s="65">
        <v>500000.0</v>
      </c>
      <c r="D94" s="33" t="s">
        <v>104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ht="35.25" customHeight="1">
      <c r="A95" s="14"/>
      <c r="B95" s="32" t="s">
        <v>105</v>
      </c>
      <c r="C95" s="65">
        <v>1000000.0</v>
      </c>
      <c r="D95" s="33" t="s">
        <v>106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ht="30.0" customHeight="1">
      <c r="A96" s="14"/>
      <c r="B96" s="85" t="s">
        <v>107</v>
      </c>
      <c r="C96" s="86">
        <v>1500000.0</v>
      </c>
      <c r="D96" s="87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ht="6.75" customHeight="1">
      <c r="A97" s="14"/>
      <c r="B97" s="35"/>
      <c r="C97" s="36"/>
      <c r="D97" s="37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ht="30.0" customHeight="1">
      <c r="A98" s="14"/>
      <c r="B98" s="42" t="s">
        <v>78</v>
      </c>
      <c r="C98" s="78">
        <v>0.08</v>
      </c>
      <c r="D98" s="44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ht="30.0" customHeight="1">
      <c r="A99" s="14"/>
      <c r="B99" s="32" t="s">
        <v>79</v>
      </c>
      <c r="C99" s="47">
        <f>SUM(C85:C95)*C98</f>
        <v>856000</v>
      </c>
      <c r="D99" s="3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ht="30.0" customHeight="1">
      <c r="A100" s="14"/>
      <c r="B100" s="74" t="s">
        <v>80</v>
      </c>
      <c r="C100" s="84">
        <f>C101+C102+C103+C104+C105+C106</f>
        <v>4500000</v>
      </c>
      <c r="D100" s="76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ht="30.0" customHeight="1">
      <c r="A101" s="14"/>
      <c r="B101" s="18" t="s">
        <v>108</v>
      </c>
      <c r="C101" s="65">
        <v>3000000.0</v>
      </c>
      <c r="D101" s="44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ht="30.0" customHeight="1">
      <c r="A102" s="14"/>
      <c r="B102" s="18" t="s">
        <v>109</v>
      </c>
      <c r="C102" s="65">
        <v>300000.0</v>
      </c>
      <c r="D102" s="25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ht="30.0" customHeight="1">
      <c r="A103" s="14"/>
      <c r="B103" s="18" t="s">
        <v>110</v>
      </c>
      <c r="C103" s="65">
        <v>100000.0</v>
      </c>
      <c r="D103" s="25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ht="30.0" customHeight="1">
      <c r="A104" s="14"/>
      <c r="B104" s="18" t="s">
        <v>111</v>
      </c>
      <c r="C104" s="65">
        <v>100000.0</v>
      </c>
      <c r="D104" s="25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ht="30.0" customHeight="1">
      <c r="A105" s="14"/>
      <c r="B105" s="18" t="s">
        <v>112</v>
      </c>
      <c r="C105" s="65">
        <v>500000.0</v>
      </c>
      <c r="D105" s="25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ht="30.0" customHeight="1">
      <c r="A106" s="14"/>
      <c r="B106" s="32" t="s">
        <v>113</v>
      </c>
      <c r="C106" s="65">
        <v>500000.0</v>
      </c>
      <c r="D106" s="25" t="s">
        <v>114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ht="30.0" customHeight="1">
      <c r="A107" s="14"/>
      <c r="B107" s="68" t="s">
        <v>115</v>
      </c>
      <c r="C107" s="69">
        <f>C108+C116*C20</f>
        <v>600000000</v>
      </c>
      <c r="D107" s="70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ht="35.25" customHeight="1">
      <c r="A108" s="14"/>
      <c r="B108" s="88" t="s">
        <v>116</v>
      </c>
      <c r="C108" s="89">
        <f>SUM(C109:C115)</f>
        <v>600000000</v>
      </c>
      <c r="D108" s="90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ht="35.25" customHeight="1">
      <c r="A109" s="14"/>
      <c r="B109" s="18" t="s">
        <v>117</v>
      </c>
      <c r="C109" s="65">
        <v>1.0E8</v>
      </c>
      <c r="D109" s="25" t="s">
        <v>118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ht="39.0" customHeight="1">
      <c r="A110" s="14"/>
      <c r="B110" s="18" t="s">
        <v>119</v>
      </c>
      <c r="C110" s="65">
        <v>8.0E7</v>
      </c>
      <c r="D110" s="25" t="s">
        <v>120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ht="35.25" customHeight="1">
      <c r="A111" s="14"/>
      <c r="B111" s="18" t="s">
        <v>121</v>
      </c>
      <c r="C111" s="65">
        <v>2.0E7</v>
      </c>
      <c r="D111" s="25" t="s">
        <v>122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ht="39.0" customHeight="1">
      <c r="A112" s="14"/>
      <c r="B112" s="18" t="s">
        <v>123</v>
      </c>
      <c r="C112" s="65">
        <v>5.2E7</v>
      </c>
      <c r="D112" s="25" t="s">
        <v>124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ht="35.25" customHeight="1">
      <c r="A113" s="14"/>
      <c r="B113" s="18" t="s">
        <v>125</v>
      </c>
      <c r="C113" s="65">
        <v>3.0E8</v>
      </c>
      <c r="D113" s="25" t="s">
        <v>126</v>
      </c>
      <c r="E113" s="13"/>
      <c r="F113" s="13"/>
      <c r="G113" s="13" t="s">
        <v>127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ht="39.75" customHeight="1">
      <c r="A114" s="14"/>
      <c r="B114" s="32" t="s">
        <v>128</v>
      </c>
      <c r="C114" s="65">
        <f>6*6000000</f>
        <v>36000000</v>
      </c>
      <c r="D114" s="25" t="s">
        <v>129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ht="35.25" customHeight="1">
      <c r="A115" s="14"/>
      <c r="B115" s="32" t="s">
        <v>130</v>
      </c>
      <c r="C115" s="65">
        <v>1.2E7</v>
      </c>
      <c r="D115" s="25" t="s">
        <v>131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ht="12.75" hidden="1" customHeight="1">
      <c r="A116" s="14" t="s">
        <v>32</v>
      </c>
      <c r="B116" s="88" t="s">
        <v>132</v>
      </c>
      <c r="C116" s="91">
        <f>SUM(C117:C126)</f>
        <v>0</v>
      </c>
      <c r="D116" s="90"/>
    </row>
    <row r="117" ht="15.0" hidden="1" customHeight="1">
      <c r="A117" s="14" t="s">
        <v>32</v>
      </c>
      <c r="B117" s="18" t="s">
        <v>81</v>
      </c>
      <c r="C117" s="77"/>
      <c r="D117" s="25"/>
    </row>
    <row r="118" ht="11.25" hidden="1" customHeight="1">
      <c r="A118" s="14" t="s">
        <v>32</v>
      </c>
      <c r="B118" s="18" t="s">
        <v>82</v>
      </c>
      <c r="C118" s="77"/>
      <c r="D118" s="25"/>
    </row>
    <row r="119" ht="19.5" hidden="1" customHeight="1">
      <c r="A119" s="14" t="s">
        <v>32</v>
      </c>
      <c r="B119" s="18" t="s">
        <v>83</v>
      </c>
      <c r="C119" s="77"/>
      <c r="D119" s="25"/>
    </row>
    <row r="120" ht="14.25" hidden="1" customHeight="1">
      <c r="A120" s="14" t="s">
        <v>32</v>
      </c>
      <c r="B120" s="18" t="s">
        <v>84</v>
      </c>
      <c r="C120" s="77"/>
      <c r="D120" s="25"/>
    </row>
    <row r="121" ht="12.0" hidden="1" customHeight="1">
      <c r="A121" s="14" t="s">
        <v>32</v>
      </c>
      <c r="B121" s="18" t="s">
        <v>85</v>
      </c>
      <c r="C121" s="77"/>
      <c r="D121" s="25"/>
    </row>
    <row r="122" ht="15.0" hidden="1" customHeight="1">
      <c r="A122" s="14" t="s">
        <v>32</v>
      </c>
      <c r="B122" s="32" t="s">
        <v>86</v>
      </c>
      <c r="C122" s="77"/>
      <c r="D122" s="25"/>
    </row>
    <row r="123" ht="13.5" hidden="1" customHeight="1">
      <c r="A123" s="14" t="s">
        <v>32</v>
      </c>
      <c r="B123" s="18" t="s">
        <v>87</v>
      </c>
      <c r="C123" s="77"/>
      <c r="D123" s="25"/>
    </row>
    <row r="124" ht="16.5" hidden="1" customHeight="1">
      <c r="A124" s="14" t="s">
        <v>32</v>
      </c>
      <c r="B124" s="18" t="s">
        <v>88</v>
      </c>
      <c r="C124" s="77"/>
      <c r="D124" s="25"/>
    </row>
    <row r="125" ht="13.5" hidden="1" customHeight="1">
      <c r="A125" s="14" t="s">
        <v>32</v>
      </c>
      <c r="B125" s="32" t="s">
        <v>89</v>
      </c>
      <c r="C125" s="77"/>
      <c r="D125" s="25"/>
    </row>
    <row r="126" ht="22.5" hidden="1" customHeight="1">
      <c r="A126" s="14" t="s">
        <v>32</v>
      </c>
      <c r="B126" s="18" t="s">
        <v>133</v>
      </c>
      <c r="C126" s="77"/>
      <c r="D126" s="25"/>
    </row>
    <row r="127" ht="15.75" customHeight="1">
      <c r="A127" s="8"/>
      <c r="B127" s="92"/>
      <c r="C127" s="93"/>
      <c r="D127" s="3"/>
    </row>
    <row r="128" ht="15.75" customHeight="1">
      <c r="A128" s="8"/>
      <c r="B128" s="92"/>
      <c r="C128" s="93"/>
      <c r="D128" s="3"/>
    </row>
    <row r="129" ht="19.5" customHeight="1">
      <c r="A129" s="8"/>
    </row>
    <row r="130" ht="19.5" customHeight="1">
      <c r="A130" s="8"/>
    </row>
    <row r="131" ht="19.5" customHeight="1">
      <c r="A131" s="8"/>
    </row>
    <row r="132" ht="19.5" customHeight="1">
      <c r="A132" s="8"/>
    </row>
    <row r="133" ht="19.5" customHeight="1">
      <c r="A133" s="8"/>
    </row>
    <row r="134" ht="19.5" customHeight="1">
      <c r="A134" s="8"/>
    </row>
    <row r="135" ht="19.5" customHeight="1">
      <c r="A135" s="8"/>
    </row>
    <row r="136" ht="19.5" customHeight="1">
      <c r="A136" s="8"/>
    </row>
    <row r="137" ht="19.5" customHeight="1">
      <c r="A137" s="8"/>
    </row>
    <row r="138" ht="19.5" customHeight="1">
      <c r="A138" s="8"/>
    </row>
    <row r="139" ht="19.5" customHeight="1">
      <c r="A139" s="8"/>
    </row>
    <row r="140" ht="19.5" customHeight="1">
      <c r="A140" s="8"/>
    </row>
    <row r="141" ht="19.5" customHeight="1">
      <c r="A141" s="8"/>
    </row>
    <row r="142" ht="19.5" customHeight="1">
      <c r="A142" s="8"/>
    </row>
    <row r="143" ht="19.5" customHeight="1">
      <c r="A143" s="8"/>
    </row>
    <row r="144" ht="19.5" customHeight="1">
      <c r="A144" s="8"/>
    </row>
    <row r="145" ht="19.5" customHeight="1">
      <c r="A145" s="8"/>
    </row>
    <row r="146" ht="19.5" customHeight="1">
      <c r="A146" s="8"/>
    </row>
    <row r="147" ht="19.5" customHeight="1">
      <c r="A147" s="8"/>
    </row>
    <row r="148" ht="19.5" customHeight="1">
      <c r="A148" s="8"/>
    </row>
    <row r="149" ht="19.5" customHeight="1">
      <c r="A149" s="8"/>
    </row>
    <row r="150" ht="19.5" customHeight="1">
      <c r="A150" s="8"/>
    </row>
    <row r="151" ht="19.5" customHeight="1">
      <c r="A151" s="8"/>
    </row>
    <row r="152" ht="19.5" customHeight="1">
      <c r="A152" s="8"/>
    </row>
    <row r="153" ht="19.5" customHeight="1">
      <c r="A153" s="8"/>
    </row>
    <row r="154" ht="19.5" customHeight="1">
      <c r="A154" s="8"/>
    </row>
    <row r="155" ht="15.75" customHeight="1">
      <c r="A155" s="8"/>
      <c r="B155" s="92"/>
      <c r="C155" s="93"/>
      <c r="D155" s="3"/>
    </row>
    <row r="156" ht="15.75" customHeight="1">
      <c r="A156" s="8"/>
      <c r="B156" s="92"/>
      <c r="C156" s="93"/>
      <c r="D156" s="3"/>
    </row>
    <row r="157" ht="15.75" customHeight="1">
      <c r="A157" s="8"/>
      <c r="B157" s="92"/>
      <c r="C157" s="93"/>
      <c r="D157" s="3"/>
    </row>
    <row r="158" ht="15.75" customHeight="1">
      <c r="A158" s="8"/>
      <c r="B158" s="92"/>
      <c r="C158" s="93"/>
      <c r="D158" s="3"/>
    </row>
    <row r="159" ht="15.75" customHeight="1">
      <c r="A159" s="8"/>
      <c r="B159" s="92"/>
      <c r="C159" s="93"/>
      <c r="D159" s="3"/>
    </row>
    <row r="160" ht="15.75" customHeight="1">
      <c r="A160" s="8"/>
      <c r="B160" s="92"/>
      <c r="C160" s="93"/>
      <c r="D160" s="3"/>
    </row>
    <row r="161" ht="15.75" customHeight="1">
      <c r="A161" s="8"/>
      <c r="B161" s="92"/>
      <c r="C161" s="93"/>
      <c r="D161" s="3"/>
    </row>
    <row r="162" ht="15.75" customHeight="1">
      <c r="A162" s="8"/>
      <c r="B162" s="92"/>
      <c r="C162" s="93"/>
      <c r="D162" s="3"/>
    </row>
    <row r="163" ht="15.75" customHeight="1">
      <c r="A163" s="8"/>
      <c r="B163" s="92"/>
      <c r="C163" s="93"/>
      <c r="D163" s="3"/>
    </row>
    <row r="164" ht="15.75" customHeight="1">
      <c r="A164" s="8"/>
      <c r="B164" s="92"/>
      <c r="C164" s="93"/>
      <c r="D164" s="3"/>
    </row>
    <row r="165" ht="15.75" customHeight="1">
      <c r="A165" s="8"/>
      <c r="B165" s="92"/>
      <c r="C165" s="93"/>
      <c r="D165" s="3"/>
    </row>
    <row r="166" ht="15.75" customHeight="1">
      <c r="A166" s="8"/>
      <c r="B166" s="92"/>
      <c r="C166" s="93"/>
      <c r="D166" s="3"/>
    </row>
    <row r="167" ht="15.75" customHeight="1">
      <c r="A167" s="8"/>
      <c r="B167" s="92"/>
      <c r="C167" s="93"/>
      <c r="D167" s="3"/>
    </row>
    <row r="168" ht="15.75" customHeight="1">
      <c r="A168" s="8"/>
      <c r="B168" s="92"/>
      <c r="C168" s="93"/>
      <c r="D168" s="3"/>
    </row>
    <row r="169" ht="15.75" customHeight="1">
      <c r="A169" s="8"/>
      <c r="B169" s="92"/>
      <c r="C169" s="93"/>
      <c r="D169" s="3"/>
    </row>
    <row r="170" ht="15.75" customHeight="1">
      <c r="A170" s="8"/>
      <c r="B170" s="92"/>
      <c r="C170" s="93"/>
      <c r="D170" s="3"/>
    </row>
    <row r="171" ht="15.75" customHeight="1">
      <c r="A171" s="8"/>
      <c r="B171" s="92"/>
      <c r="C171" s="93"/>
      <c r="D171" s="3"/>
    </row>
    <row r="172" ht="15.75" customHeight="1">
      <c r="A172" s="8"/>
      <c r="B172" s="92"/>
      <c r="C172" s="93"/>
      <c r="D172" s="3"/>
    </row>
    <row r="173" ht="15.75" customHeight="1">
      <c r="A173" s="8"/>
      <c r="B173" s="92"/>
      <c r="C173" s="93"/>
      <c r="D173" s="3"/>
    </row>
    <row r="174" ht="15.75" customHeight="1">
      <c r="A174" s="8"/>
      <c r="B174" s="92"/>
      <c r="C174" s="93"/>
      <c r="D174" s="3"/>
    </row>
    <row r="175" ht="15.75" customHeight="1">
      <c r="A175" s="8"/>
      <c r="B175" s="92"/>
      <c r="C175" s="93"/>
      <c r="D175" s="3"/>
    </row>
    <row r="176" ht="15.75" customHeight="1">
      <c r="A176" s="8"/>
      <c r="B176" s="92"/>
      <c r="C176" s="93"/>
      <c r="D176" s="3"/>
    </row>
    <row r="177" ht="15.75" customHeight="1">
      <c r="A177" s="8"/>
      <c r="B177" s="92"/>
      <c r="C177" s="93"/>
      <c r="D177" s="3"/>
    </row>
    <row r="178" ht="15.75" customHeight="1">
      <c r="A178" s="8"/>
      <c r="B178" s="92"/>
      <c r="C178" s="93"/>
      <c r="D178" s="3"/>
    </row>
    <row r="179" ht="15.75" customHeight="1">
      <c r="A179" s="8"/>
      <c r="B179" s="92"/>
      <c r="C179" s="93"/>
      <c r="D179" s="3"/>
    </row>
    <row r="180" ht="15.75" customHeight="1">
      <c r="A180" s="8"/>
      <c r="B180" s="92"/>
      <c r="C180" s="93"/>
      <c r="D180" s="3"/>
    </row>
    <row r="181" ht="15.75" customHeight="1">
      <c r="A181" s="8"/>
      <c r="B181" s="92"/>
      <c r="C181" s="93"/>
      <c r="D181" s="3"/>
    </row>
    <row r="182" ht="15.75" customHeight="1">
      <c r="A182" s="8"/>
      <c r="B182" s="92"/>
      <c r="C182" s="93"/>
      <c r="D182" s="3"/>
    </row>
    <row r="183" ht="15.75" customHeight="1">
      <c r="A183" s="8"/>
      <c r="B183" s="92"/>
      <c r="C183" s="93"/>
      <c r="D183" s="3"/>
    </row>
    <row r="184" ht="15.75" customHeight="1">
      <c r="A184" s="8"/>
      <c r="B184" s="92"/>
      <c r="C184" s="93"/>
      <c r="D184" s="3"/>
    </row>
    <row r="185" ht="15.75" customHeight="1">
      <c r="A185" s="8"/>
      <c r="B185" s="92"/>
      <c r="C185" s="93"/>
      <c r="D185" s="3"/>
    </row>
    <row r="186" ht="15.75" customHeight="1">
      <c r="A186" s="8"/>
      <c r="B186" s="92"/>
      <c r="C186" s="93"/>
      <c r="D186" s="3"/>
    </row>
    <row r="187" ht="15.75" customHeight="1">
      <c r="A187" s="8"/>
      <c r="B187" s="92"/>
      <c r="C187" s="93"/>
      <c r="D187" s="3"/>
    </row>
    <row r="188" ht="15.75" customHeight="1">
      <c r="A188" s="8"/>
      <c r="B188" s="92"/>
      <c r="C188" s="93"/>
      <c r="D188" s="3"/>
    </row>
    <row r="189" ht="15.75" customHeight="1">
      <c r="A189" s="8"/>
      <c r="B189" s="92"/>
      <c r="C189" s="93"/>
      <c r="D189" s="3"/>
    </row>
    <row r="190" ht="15.75" customHeight="1">
      <c r="A190" s="8"/>
      <c r="B190" s="92"/>
      <c r="C190" s="93"/>
      <c r="D190" s="3"/>
    </row>
    <row r="191" ht="15.75" customHeight="1">
      <c r="A191" s="8"/>
      <c r="B191" s="92"/>
      <c r="C191" s="93"/>
      <c r="D191" s="3"/>
    </row>
    <row r="192" ht="15.75" customHeight="1">
      <c r="A192" s="8"/>
      <c r="B192" s="92"/>
      <c r="C192" s="93"/>
      <c r="D192" s="3"/>
    </row>
    <row r="193" ht="15.75" customHeight="1">
      <c r="A193" s="8"/>
      <c r="B193" s="92"/>
      <c r="C193" s="93"/>
      <c r="D193" s="3"/>
    </row>
    <row r="194" ht="15.75" customHeight="1">
      <c r="A194" s="8"/>
      <c r="B194" s="92"/>
      <c r="C194" s="93"/>
      <c r="D194" s="3"/>
    </row>
    <row r="195" ht="15.75" customHeight="1">
      <c r="A195" s="8"/>
      <c r="B195" s="92"/>
      <c r="C195" s="93"/>
      <c r="D195" s="3"/>
    </row>
    <row r="196" ht="15.75" customHeight="1">
      <c r="A196" s="8"/>
      <c r="B196" s="92"/>
      <c r="C196" s="93"/>
      <c r="D196" s="3"/>
    </row>
    <row r="197" ht="15.75" customHeight="1">
      <c r="A197" s="8"/>
      <c r="B197" s="92"/>
      <c r="C197" s="93"/>
      <c r="D197" s="3"/>
    </row>
    <row r="198" ht="15.75" customHeight="1">
      <c r="A198" s="8"/>
      <c r="B198" s="92"/>
      <c r="C198" s="93"/>
      <c r="D198" s="3"/>
    </row>
    <row r="199" ht="15.75" customHeight="1">
      <c r="A199" s="8"/>
      <c r="B199" s="92"/>
      <c r="C199" s="93"/>
      <c r="D199" s="3"/>
    </row>
    <row r="200" ht="15.75" customHeight="1">
      <c r="A200" s="8"/>
      <c r="B200" s="92"/>
      <c r="C200" s="93"/>
      <c r="D200" s="3"/>
    </row>
    <row r="201" ht="15.75" customHeight="1">
      <c r="A201" s="8"/>
      <c r="B201" s="92"/>
      <c r="C201" s="93"/>
      <c r="D201" s="3"/>
    </row>
    <row r="202" ht="15.75" customHeight="1">
      <c r="A202" s="8"/>
      <c r="B202" s="92"/>
      <c r="C202" s="93"/>
      <c r="D202" s="3"/>
    </row>
    <row r="203" ht="15.75" customHeight="1">
      <c r="A203" s="8"/>
      <c r="B203" s="92"/>
      <c r="C203" s="93"/>
      <c r="D203" s="3"/>
    </row>
    <row r="204" ht="15.75" customHeight="1">
      <c r="A204" s="8"/>
      <c r="B204" s="92"/>
      <c r="C204" s="93"/>
      <c r="D204" s="3"/>
    </row>
    <row r="205" ht="15.75" customHeight="1">
      <c r="A205" s="8"/>
      <c r="B205" s="92"/>
      <c r="C205" s="93"/>
      <c r="D205" s="3"/>
    </row>
    <row r="206" ht="15.75" customHeight="1">
      <c r="A206" s="8"/>
      <c r="B206" s="92"/>
      <c r="C206" s="93"/>
      <c r="D206" s="3"/>
    </row>
    <row r="207" ht="15.75" customHeight="1">
      <c r="A207" s="8"/>
      <c r="B207" s="92"/>
      <c r="C207" s="93"/>
      <c r="D207" s="3"/>
    </row>
    <row r="208" ht="15.75" customHeight="1">
      <c r="A208" s="8"/>
      <c r="B208" s="92"/>
      <c r="C208" s="93"/>
      <c r="D208" s="3"/>
    </row>
    <row r="209" ht="15.75" customHeight="1">
      <c r="A209" s="8"/>
      <c r="B209" s="92"/>
      <c r="C209" s="93"/>
      <c r="D209" s="3"/>
    </row>
    <row r="210" ht="15.75" customHeight="1">
      <c r="A210" s="8"/>
      <c r="B210" s="92"/>
      <c r="C210" s="93"/>
      <c r="D210" s="3"/>
    </row>
    <row r="211" ht="15.75" customHeight="1">
      <c r="A211" s="8"/>
      <c r="B211" s="92"/>
      <c r="C211" s="93"/>
      <c r="D211" s="3"/>
    </row>
    <row r="212" ht="15.75" customHeight="1">
      <c r="A212" s="8"/>
      <c r="B212" s="92"/>
      <c r="C212" s="93"/>
      <c r="D212" s="3"/>
    </row>
    <row r="213" ht="15.75" customHeight="1">
      <c r="A213" s="8"/>
      <c r="B213" s="92"/>
      <c r="C213" s="93"/>
      <c r="D213" s="3"/>
    </row>
    <row r="214" ht="15.75" customHeight="1">
      <c r="A214" s="8"/>
      <c r="B214" s="92"/>
      <c r="C214" s="93"/>
      <c r="D214" s="3"/>
    </row>
    <row r="215" ht="15.75" customHeight="1">
      <c r="A215" s="8"/>
      <c r="B215" s="92"/>
      <c r="C215" s="93"/>
      <c r="D215" s="3"/>
    </row>
    <row r="216" ht="15.75" customHeight="1">
      <c r="A216" s="8"/>
      <c r="B216" s="92"/>
      <c r="C216" s="93"/>
      <c r="D216" s="3"/>
    </row>
    <row r="217" ht="15.75" customHeight="1">
      <c r="A217" s="8"/>
      <c r="B217" s="92"/>
      <c r="C217" s="93"/>
      <c r="D217" s="3"/>
    </row>
    <row r="218" ht="15.75" customHeight="1">
      <c r="A218" s="8"/>
      <c r="B218" s="92"/>
      <c r="C218" s="93"/>
      <c r="D218" s="3"/>
    </row>
    <row r="219" ht="15.75" customHeight="1">
      <c r="A219" s="8"/>
      <c r="B219" s="92"/>
      <c r="C219" s="93"/>
      <c r="D219" s="3"/>
    </row>
    <row r="220" ht="15.75" customHeight="1">
      <c r="A220" s="8"/>
      <c r="B220" s="92"/>
      <c r="C220" s="93"/>
      <c r="D220" s="3"/>
    </row>
    <row r="221" ht="15.75" customHeight="1">
      <c r="A221" s="8"/>
      <c r="B221" s="92"/>
      <c r="C221" s="93"/>
      <c r="D221" s="3"/>
    </row>
    <row r="222" ht="15.75" customHeight="1">
      <c r="A222" s="8"/>
      <c r="B222" s="92"/>
      <c r="C222" s="93"/>
      <c r="D222" s="3"/>
    </row>
    <row r="223" ht="15.75" customHeight="1">
      <c r="A223" s="8"/>
      <c r="B223" s="92"/>
      <c r="C223" s="93"/>
      <c r="D223" s="3"/>
    </row>
    <row r="224" ht="15.75" customHeight="1">
      <c r="A224" s="8"/>
      <c r="B224" s="92"/>
      <c r="C224" s="93"/>
      <c r="D224" s="3"/>
    </row>
    <row r="225" ht="15.75" customHeight="1">
      <c r="A225" s="8"/>
      <c r="B225" s="92"/>
      <c r="C225" s="93"/>
      <c r="D225" s="3"/>
    </row>
    <row r="226" ht="15.75" customHeight="1">
      <c r="A226" s="8"/>
      <c r="B226" s="92"/>
      <c r="C226" s="93"/>
      <c r="D226" s="3"/>
    </row>
    <row r="227" ht="15.75" customHeight="1">
      <c r="A227" s="8"/>
      <c r="B227" s="92"/>
      <c r="C227" s="93"/>
      <c r="D227" s="3"/>
    </row>
    <row r="228" ht="15.75" customHeight="1">
      <c r="A228" s="8"/>
      <c r="B228" s="92"/>
      <c r="C228" s="93"/>
      <c r="D228" s="3"/>
    </row>
    <row r="229" ht="15.75" customHeight="1">
      <c r="A229" s="8"/>
      <c r="B229" s="92"/>
      <c r="C229" s="93"/>
      <c r="D229" s="3"/>
    </row>
    <row r="230" ht="15.75" customHeight="1">
      <c r="A230" s="8"/>
      <c r="B230" s="92"/>
      <c r="C230" s="93"/>
      <c r="D230" s="3"/>
    </row>
    <row r="231" ht="15.75" customHeight="1">
      <c r="A231" s="8"/>
      <c r="B231" s="92"/>
      <c r="C231" s="93"/>
      <c r="D231" s="3"/>
    </row>
    <row r="232" ht="15.75" customHeight="1">
      <c r="A232" s="8"/>
      <c r="B232" s="92"/>
      <c r="C232" s="93"/>
      <c r="D232" s="3"/>
    </row>
    <row r="233" ht="15.75" customHeight="1">
      <c r="A233" s="8"/>
      <c r="B233" s="92"/>
      <c r="C233" s="93"/>
      <c r="D233" s="3"/>
    </row>
    <row r="234" ht="15.75" customHeight="1">
      <c r="A234" s="8"/>
      <c r="B234" s="92"/>
      <c r="C234" s="93"/>
      <c r="D234" s="3"/>
    </row>
    <row r="235" ht="15.75" customHeight="1">
      <c r="A235" s="8"/>
      <c r="B235" s="92"/>
      <c r="C235" s="93"/>
      <c r="D235" s="3"/>
    </row>
    <row r="236" ht="15.75" customHeight="1">
      <c r="A236" s="8"/>
      <c r="B236" s="92"/>
      <c r="C236" s="93"/>
      <c r="D236" s="3"/>
    </row>
    <row r="237" ht="15.75" customHeight="1">
      <c r="A237" s="8"/>
      <c r="B237" s="92"/>
      <c r="C237" s="93"/>
      <c r="D237" s="3"/>
    </row>
    <row r="238" ht="15.75" customHeight="1">
      <c r="A238" s="8"/>
      <c r="B238" s="92"/>
      <c r="C238" s="93"/>
      <c r="D238" s="3"/>
    </row>
    <row r="239" ht="15.75" customHeight="1">
      <c r="A239" s="8"/>
      <c r="B239" s="92"/>
      <c r="C239" s="93"/>
      <c r="D239" s="3"/>
    </row>
    <row r="240" ht="15.75" customHeight="1">
      <c r="A240" s="8"/>
      <c r="B240" s="92"/>
      <c r="C240" s="93"/>
      <c r="D240" s="3"/>
    </row>
    <row r="241" ht="15.75" customHeight="1">
      <c r="A241" s="8"/>
      <c r="B241" s="92"/>
      <c r="C241" s="93"/>
      <c r="D241" s="3"/>
    </row>
    <row r="242" ht="15.75" customHeight="1">
      <c r="A242" s="8"/>
      <c r="B242" s="92"/>
      <c r="C242" s="93"/>
      <c r="D242" s="3"/>
    </row>
    <row r="243" ht="15.75" customHeight="1">
      <c r="A243" s="8"/>
      <c r="B243" s="92"/>
      <c r="C243" s="93"/>
      <c r="D243" s="3"/>
    </row>
    <row r="244" ht="15.75" customHeight="1">
      <c r="A244" s="8"/>
      <c r="B244" s="92"/>
      <c r="C244" s="93"/>
      <c r="D244" s="3"/>
    </row>
    <row r="245" ht="15.75" customHeight="1">
      <c r="A245" s="8"/>
      <c r="B245" s="92"/>
      <c r="C245" s="93"/>
      <c r="D245" s="3"/>
    </row>
    <row r="246" ht="15.75" customHeight="1">
      <c r="A246" s="8"/>
      <c r="B246" s="92"/>
      <c r="C246" s="93"/>
      <c r="D246" s="3"/>
    </row>
    <row r="247" ht="15.75" customHeight="1">
      <c r="A247" s="8"/>
      <c r="B247" s="92"/>
      <c r="C247" s="93"/>
      <c r="D247" s="3"/>
    </row>
    <row r="248" ht="15.75" customHeight="1">
      <c r="A248" s="8"/>
      <c r="B248" s="92"/>
      <c r="C248" s="93"/>
      <c r="D248" s="3"/>
    </row>
    <row r="249" ht="15.75" customHeight="1">
      <c r="A249" s="8"/>
      <c r="B249" s="92"/>
      <c r="C249" s="93"/>
      <c r="D249" s="3"/>
    </row>
    <row r="250" ht="15.75" customHeight="1">
      <c r="A250" s="8"/>
      <c r="B250" s="92"/>
      <c r="C250" s="93"/>
      <c r="D250" s="3"/>
    </row>
    <row r="251" ht="15.75" customHeight="1">
      <c r="A251" s="8"/>
      <c r="B251" s="92"/>
      <c r="C251" s="93"/>
      <c r="D251" s="3"/>
    </row>
    <row r="252" ht="15.75" customHeight="1">
      <c r="A252" s="8"/>
      <c r="B252" s="92"/>
      <c r="C252" s="93"/>
      <c r="D252" s="3"/>
    </row>
    <row r="253" ht="15.75" customHeight="1">
      <c r="A253" s="8"/>
      <c r="B253" s="92"/>
      <c r="C253" s="93"/>
      <c r="D253" s="3"/>
    </row>
    <row r="254" ht="15.75" customHeight="1">
      <c r="A254" s="8"/>
      <c r="B254" s="92"/>
      <c r="C254" s="93"/>
      <c r="D254" s="3"/>
    </row>
    <row r="255" ht="15.75" customHeight="1">
      <c r="A255" s="8"/>
      <c r="B255" s="92"/>
      <c r="C255" s="93"/>
      <c r="D255" s="3"/>
    </row>
    <row r="256" ht="15.75" customHeight="1">
      <c r="A256" s="8"/>
      <c r="B256" s="92"/>
      <c r="C256" s="93"/>
      <c r="D256" s="3"/>
    </row>
    <row r="257" ht="15.75" customHeight="1">
      <c r="A257" s="8"/>
      <c r="B257" s="92"/>
      <c r="C257" s="93"/>
      <c r="D257" s="3"/>
    </row>
    <row r="258" ht="15.75" customHeight="1">
      <c r="A258" s="8"/>
      <c r="B258" s="92"/>
      <c r="C258" s="93"/>
      <c r="D258" s="3"/>
    </row>
    <row r="259" ht="15.75" customHeight="1">
      <c r="A259" s="8"/>
      <c r="B259" s="92"/>
      <c r="C259" s="93"/>
      <c r="D259" s="3"/>
    </row>
    <row r="260" ht="15.75" customHeight="1">
      <c r="A260" s="8"/>
      <c r="B260" s="92"/>
      <c r="C260" s="93"/>
      <c r="D260" s="3"/>
    </row>
    <row r="261" ht="15.75" customHeight="1">
      <c r="A261" s="8"/>
      <c r="B261" s="92"/>
      <c r="C261" s="93"/>
      <c r="D261" s="3"/>
    </row>
    <row r="262" ht="15.75" customHeight="1">
      <c r="A262" s="8"/>
      <c r="B262" s="92"/>
      <c r="C262" s="93"/>
      <c r="D262" s="3"/>
    </row>
    <row r="263" ht="15.75" customHeight="1">
      <c r="A263" s="8"/>
      <c r="B263" s="92"/>
      <c r="C263" s="93"/>
      <c r="D263" s="3"/>
    </row>
    <row r="264" ht="15.75" customHeight="1">
      <c r="A264" s="8"/>
      <c r="B264" s="92"/>
      <c r="C264" s="93"/>
      <c r="D264" s="3"/>
    </row>
    <row r="265" ht="15.75" customHeight="1">
      <c r="A265" s="8"/>
      <c r="B265" s="92"/>
      <c r="C265" s="93"/>
      <c r="D265" s="3"/>
    </row>
    <row r="266" ht="15.75" customHeight="1">
      <c r="A266" s="8"/>
      <c r="B266" s="92"/>
      <c r="C266" s="93"/>
      <c r="D266" s="3"/>
    </row>
    <row r="267" ht="15.75" customHeight="1">
      <c r="A267" s="8"/>
      <c r="B267" s="92"/>
      <c r="C267" s="93"/>
      <c r="D267" s="3"/>
    </row>
    <row r="268" ht="15.75" customHeight="1">
      <c r="A268" s="8"/>
      <c r="B268" s="92"/>
      <c r="C268" s="93"/>
      <c r="D268" s="3"/>
    </row>
    <row r="269" ht="15.75" customHeight="1">
      <c r="A269" s="8"/>
      <c r="B269" s="92"/>
      <c r="C269" s="93"/>
      <c r="D269" s="3"/>
    </row>
    <row r="270" ht="15.75" customHeight="1">
      <c r="A270" s="8"/>
      <c r="B270" s="92"/>
      <c r="C270" s="93"/>
      <c r="D270" s="3"/>
    </row>
    <row r="271" ht="15.75" customHeight="1">
      <c r="A271" s="8"/>
      <c r="B271" s="92"/>
      <c r="C271" s="93"/>
      <c r="D271" s="3"/>
    </row>
    <row r="272" ht="15.75" customHeight="1">
      <c r="A272" s="8"/>
      <c r="B272" s="92"/>
      <c r="C272" s="93"/>
      <c r="D272" s="3"/>
    </row>
    <row r="273" ht="15.75" customHeight="1">
      <c r="A273" s="8"/>
      <c r="B273" s="92"/>
      <c r="C273" s="93"/>
      <c r="D273" s="3"/>
    </row>
    <row r="274" ht="15.75" customHeight="1">
      <c r="A274" s="8"/>
      <c r="B274" s="92"/>
      <c r="C274" s="93"/>
      <c r="D274" s="3"/>
    </row>
    <row r="275" ht="15.75" customHeight="1">
      <c r="A275" s="8"/>
      <c r="B275" s="92"/>
      <c r="C275" s="93"/>
      <c r="D275" s="3"/>
    </row>
    <row r="276" ht="15.75" customHeight="1">
      <c r="A276" s="8"/>
      <c r="B276" s="92"/>
      <c r="C276" s="93"/>
      <c r="D276" s="3"/>
    </row>
    <row r="277" ht="15.75" customHeight="1">
      <c r="A277" s="8"/>
      <c r="B277" s="92"/>
      <c r="C277" s="93"/>
      <c r="D277" s="3"/>
    </row>
    <row r="278" ht="15.75" customHeight="1">
      <c r="A278" s="8"/>
      <c r="B278" s="92"/>
      <c r="C278" s="93"/>
      <c r="D278" s="3"/>
    </row>
    <row r="279" ht="15.75" customHeight="1">
      <c r="A279" s="8"/>
      <c r="B279" s="92"/>
      <c r="C279" s="93"/>
      <c r="D279" s="3"/>
    </row>
    <row r="280" ht="15.75" customHeight="1">
      <c r="A280" s="8"/>
      <c r="B280" s="92"/>
      <c r="C280" s="93"/>
      <c r="D280" s="3"/>
    </row>
    <row r="281" ht="15.75" customHeight="1">
      <c r="A281" s="8"/>
      <c r="B281" s="92"/>
      <c r="C281" s="93"/>
      <c r="D281" s="3"/>
    </row>
    <row r="282" ht="15.75" customHeight="1">
      <c r="A282" s="8"/>
      <c r="B282" s="92"/>
      <c r="C282" s="93"/>
      <c r="D282" s="3"/>
    </row>
    <row r="283" ht="15.75" customHeight="1">
      <c r="A283" s="8"/>
      <c r="B283" s="92"/>
      <c r="C283" s="93"/>
      <c r="D283" s="3"/>
    </row>
    <row r="284" ht="15.75" customHeight="1">
      <c r="A284" s="8"/>
      <c r="B284" s="92"/>
      <c r="C284" s="93"/>
      <c r="D284" s="3"/>
    </row>
    <row r="285" ht="15.75" customHeight="1">
      <c r="A285" s="8"/>
      <c r="B285" s="92"/>
      <c r="C285" s="93"/>
      <c r="D285" s="3"/>
    </row>
    <row r="286" ht="15.75" customHeight="1">
      <c r="A286" s="8"/>
      <c r="B286" s="92"/>
      <c r="C286" s="93"/>
      <c r="D286" s="3"/>
    </row>
    <row r="287" ht="15.75" customHeight="1">
      <c r="A287" s="8"/>
      <c r="B287" s="92"/>
      <c r="C287" s="93"/>
      <c r="D287" s="3"/>
    </row>
    <row r="288" ht="15.75" customHeight="1">
      <c r="A288" s="8"/>
      <c r="B288" s="92"/>
      <c r="C288" s="93"/>
      <c r="D288" s="3"/>
    </row>
    <row r="289" ht="15.75" customHeight="1">
      <c r="A289" s="8"/>
      <c r="B289" s="92"/>
      <c r="C289" s="93"/>
      <c r="D289" s="3"/>
    </row>
    <row r="290" ht="15.75" customHeight="1">
      <c r="A290" s="8"/>
      <c r="B290" s="92"/>
      <c r="C290" s="93"/>
      <c r="D290" s="3"/>
    </row>
    <row r="291" ht="15.75" customHeight="1">
      <c r="A291" s="8"/>
      <c r="B291" s="92"/>
      <c r="C291" s="93"/>
      <c r="D291" s="3"/>
    </row>
    <row r="292" ht="15.75" customHeight="1">
      <c r="A292" s="8"/>
      <c r="B292" s="92"/>
      <c r="C292" s="93"/>
      <c r="D292" s="3"/>
    </row>
    <row r="293" ht="15.75" customHeight="1">
      <c r="A293" s="8"/>
      <c r="B293" s="92"/>
      <c r="C293" s="93"/>
      <c r="D293" s="3"/>
    </row>
    <row r="294" ht="15.75" customHeight="1">
      <c r="A294" s="8"/>
      <c r="B294" s="92"/>
      <c r="C294" s="93"/>
      <c r="D294" s="3"/>
    </row>
    <row r="295" ht="15.75" customHeight="1">
      <c r="A295" s="8"/>
      <c r="B295" s="92"/>
      <c r="C295" s="93"/>
      <c r="D295" s="3"/>
    </row>
    <row r="296" ht="15.75" customHeight="1">
      <c r="A296" s="8"/>
      <c r="B296" s="92"/>
      <c r="C296" s="93"/>
      <c r="D296" s="3"/>
    </row>
    <row r="297" ht="15.75" customHeight="1">
      <c r="A297" s="8"/>
      <c r="B297" s="92"/>
      <c r="C297" s="93"/>
      <c r="D297" s="3"/>
    </row>
    <row r="298" ht="15.75" customHeight="1">
      <c r="A298" s="8"/>
      <c r="B298" s="92"/>
      <c r="C298" s="93"/>
      <c r="D298" s="3"/>
    </row>
    <row r="299" ht="15.75" customHeight="1">
      <c r="A299" s="8"/>
      <c r="B299" s="92"/>
      <c r="C299" s="93"/>
      <c r="D299" s="3"/>
    </row>
    <row r="300" ht="15.75" customHeight="1">
      <c r="A300" s="8"/>
      <c r="B300" s="92"/>
      <c r="C300" s="93"/>
      <c r="D300" s="3"/>
    </row>
    <row r="301" ht="15.75" customHeight="1">
      <c r="A301" s="8"/>
      <c r="B301" s="92"/>
      <c r="C301" s="93"/>
      <c r="D301" s="3"/>
    </row>
    <row r="302" ht="15.75" customHeight="1">
      <c r="A302" s="8"/>
      <c r="B302" s="92"/>
      <c r="C302" s="93"/>
      <c r="D302" s="3"/>
    </row>
    <row r="303" ht="15.75" customHeight="1">
      <c r="A303" s="8"/>
      <c r="B303" s="92"/>
      <c r="C303" s="93"/>
      <c r="D303" s="3"/>
    </row>
    <row r="304" ht="15.75" customHeight="1">
      <c r="A304" s="8"/>
      <c r="B304" s="92"/>
      <c r="C304" s="93"/>
      <c r="D304" s="3"/>
    </row>
    <row r="305" ht="15.75" customHeight="1">
      <c r="A305" s="8"/>
      <c r="B305" s="92"/>
      <c r="C305" s="93"/>
      <c r="D305" s="3"/>
    </row>
    <row r="306" ht="15.75" customHeight="1">
      <c r="A306" s="8"/>
      <c r="B306" s="92"/>
      <c r="C306" s="93"/>
      <c r="D306" s="3"/>
    </row>
    <row r="307" ht="15.75" customHeight="1">
      <c r="A307" s="8"/>
      <c r="B307" s="92"/>
      <c r="C307" s="93"/>
      <c r="D307" s="3"/>
    </row>
    <row r="308" ht="15.75" customHeight="1">
      <c r="A308" s="8"/>
      <c r="B308" s="92"/>
      <c r="C308" s="93"/>
      <c r="D308" s="3"/>
    </row>
    <row r="309" ht="15.75" customHeight="1">
      <c r="A309" s="8"/>
      <c r="B309" s="92"/>
      <c r="C309" s="93"/>
      <c r="D309" s="3"/>
    </row>
    <row r="310" ht="15.75" customHeight="1">
      <c r="A310" s="8"/>
      <c r="B310" s="92"/>
      <c r="C310" s="93"/>
      <c r="D310" s="3"/>
    </row>
    <row r="311" ht="15.75" customHeight="1">
      <c r="A311" s="8"/>
      <c r="B311" s="92"/>
      <c r="C311" s="93"/>
      <c r="D311" s="3"/>
    </row>
    <row r="312" ht="15.75" customHeight="1">
      <c r="A312" s="8"/>
      <c r="B312" s="92"/>
      <c r="C312" s="93"/>
      <c r="D312" s="3"/>
    </row>
    <row r="313" ht="15.75" customHeight="1">
      <c r="A313" s="8"/>
      <c r="B313" s="92"/>
      <c r="C313" s="93"/>
      <c r="D313" s="3"/>
    </row>
    <row r="314" ht="15.75" customHeight="1">
      <c r="A314" s="8"/>
      <c r="B314" s="92"/>
      <c r="C314" s="93"/>
      <c r="D314" s="3"/>
    </row>
    <row r="315" ht="15.75" customHeight="1">
      <c r="A315" s="8"/>
      <c r="B315" s="92"/>
      <c r="C315" s="93"/>
      <c r="D315" s="3"/>
    </row>
    <row r="316" ht="15.75" customHeight="1">
      <c r="A316" s="8"/>
      <c r="B316" s="92"/>
      <c r="C316" s="93"/>
      <c r="D316" s="3"/>
    </row>
    <row r="317" ht="15.75" customHeight="1">
      <c r="A317" s="8"/>
      <c r="B317" s="92"/>
      <c r="C317" s="93"/>
      <c r="D317" s="3"/>
    </row>
    <row r="318" ht="15.75" customHeight="1">
      <c r="A318" s="8"/>
      <c r="B318" s="92"/>
      <c r="C318" s="93"/>
      <c r="D318" s="3"/>
    </row>
    <row r="319" ht="15.75" customHeight="1">
      <c r="A319" s="8"/>
      <c r="B319" s="92"/>
      <c r="C319" s="93"/>
      <c r="D319" s="3"/>
    </row>
    <row r="320" ht="15.75" customHeight="1">
      <c r="A320" s="8"/>
      <c r="B320" s="92"/>
      <c r="C320" s="93"/>
      <c r="D320" s="3"/>
    </row>
    <row r="321" ht="15.75" customHeight="1">
      <c r="A321" s="8"/>
      <c r="B321" s="92"/>
      <c r="C321" s="93"/>
      <c r="D321" s="3"/>
    </row>
    <row r="322" ht="15.75" customHeight="1">
      <c r="A322" s="8"/>
      <c r="B322" s="92"/>
      <c r="C322" s="93"/>
      <c r="D322" s="3"/>
    </row>
    <row r="323" ht="15.75" customHeight="1">
      <c r="A323" s="8"/>
      <c r="B323" s="92"/>
      <c r="C323" s="93"/>
      <c r="D323" s="3"/>
    </row>
    <row r="324" ht="15.75" customHeight="1">
      <c r="A324" s="8"/>
      <c r="B324" s="92"/>
      <c r="C324" s="93"/>
      <c r="D324" s="3"/>
    </row>
    <row r="325" ht="15.75" customHeight="1">
      <c r="A325" s="8"/>
      <c r="B325" s="92"/>
      <c r="C325" s="93"/>
      <c r="D325" s="3"/>
    </row>
    <row r="326" ht="15.75" customHeight="1">
      <c r="A326" s="8"/>
      <c r="B326" s="92"/>
      <c r="C326" s="93"/>
      <c r="D326" s="3"/>
    </row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$A$5:$D$126">
    <filterColumn colId="0">
      <filters blank="1"/>
    </filterColumn>
  </autoFilter>
  <mergeCells count="6">
    <mergeCell ref="C7:D7"/>
    <mergeCell ref="C8:D8"/>
    <mergeCell ref="C9:D9"/>
    <mergeCell ref="C10:D10"/>
    <mergeCell ref="C11:D11"/>
    <mergeCell ref="C12:D12"/>
  </mergeCells>
  <conditionalFormatting sqref="C25 C37">
    <cfRule type="cellIs" dxfId="0" priority="1" operator="lessThan">
      <formula>0</formula>
    </cfRule>
  </conditionalFormatting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6.5"/>
    <col customWidth="1" min="2" max="2" width="31.75"/>
    <col customWidth="1" min="3" max="3" width="11.25"/>
    <col customWidth="1" min="4" max="4" width="12.13"/>
    <col customWidth="1" min="5" max="6" width="11.75"/>
    <col customWidth="1" min="7" max="7" width="11.63"/>
    <col customWidth="1" min="8" max="8" width="12.0"/>
    <col customWidth="1" min="9" max="9" width="12.13"/>
    <col customWidth="1" min="10" max="10" width="11.5"/>
    <col customWidth="1" min="11" max="11" width="16.25"/>
    <col customWidth="1" min="12" max="12" width="13.25"/>
    <col customWidth="1" min="13" max="13" width="13.63"/>
    <col customWidth="1" min="14" max="14" width="11.5"/>
    <col customWidth="1" min="15" max="15" width="11.88"/>
    <col customWidth="1" min="16" max="16" width="12.0"/>
    <col customWidth="1" min="17" max="17" width="12.25"/>
    <col customWidth="1" min="18" max="18" width="12.38"/>
    <col customWidth="1" min="19" max="19" width="14.38"/>
    <col customWidth="1" min="20" max="20" width="16.38"/>
    <col customWidth="1" min="21" max="21" width="13.0"/>
    <col customWidth="1" min="22" max="26" width="9.63"/>
  </cols>
  <sheetData>
    <row r="1" ht="15.75" customHeight="1">
      <c r="A1" s="1" t="s">
        <v>0</v>
      </c>
      <c r="B1" s="2" t="s">
        <v>1</v>
      </c>
    </row>
    <row r="2" ht="15.75" customHeight="1">
      <c r="A2" s="4" t="s">
        <v>2</v>
      </c>
      <c r="B2" s="5" t="s">
        <v>134</v>
      </c>
      <c r="J2" s="94"/>
      <c r="M2" s="95"/>
    </row>
    <row r="3" ht="15.75" customHeight="1">
      <c r="A3" s="4" t="s">
        <v>4</v>
      </c>
      <c r="B3" s="7">
        <v>45327.0</v>
      </c>
    </row>
    <row r="4" ht="18.75" customHeight="1">
      <c r="A4" s="96" t="s">
        <v>5</v>
      </c>
      <c r="B4" s="97" t="s">
        <v>7</v>
      </c>
      <c r="C4" s="98" t="s">
        <v>135</v>
      </c>
      <c r="D4" s="98" t="s">
        <v>136</v>
      </c>
      <c r="E4" s="98" t="s">
        <v>137</v>
      </c>
      <c r="F4" s="98" t="s">
        <v>138</v>
      </c>
      <c r="G4" s="98" t="s">
        <v>139</v>
      </c>
      <c r="H4" s="98" t="s">
        <v>140</v>
      </c>
      <c r="I4" s="98" t="s">
        <v>141</v>
      </c>
      <c r="J4" s="98" t="s">
        <v>142</v>
      </c>
      <c r="K4" s="98" t="s">
        <v>143</v>
      </c>
      <c r="L4" s="98" t="s">
        <v>144</v>
      </c>
      <c r="M4" s="98" t="s">
        <v>145</v>
      </c>
      <c r="N4" s="98" t="s">
        <v>146</v>
      </c>
      <c r="O4" s="98" t="s">
        <v>147</v>
      </c>
      <c r="P4" s="98" t="s">
        <v>148</v>
      </c>
      <c r="Q4" s="98" t="s">
        <v>149</v>
      </c>
      <c r="R4" s="98" t="s">
        <v>150</v>
      </c>
      <c r="S4" s="98" t="s">
        <v>151</v>
      </c>
      <c r="T4" s="99" t="s">
        <v>152</v>
      </c>
    </row>
    <row r="5" ht="15.75" customHeight="1">
      <c r="A5" s="100" t="s">
        <v>32</v>
      </c>
      <c r="B5" s="101" t="s">
        <v>153</v>
      </c>
      <c r="C5" s="102">
        <v>1.0</v>
      </c>
      <c r="D5" s="103">
        <v>1.0</v>
      </c>
      <c r="E5" s="103">
        <v>1.0</v>
      </c>
      <c r="F5" s="103">
        <v>5.0</v>
      </c>
      <c r="G5" s="103">
        <v>10.0</v>
      </c>
      <c r="H5" s="103">
        <v>25.0</v>
      </c>
      <c r="I5" s="103">
        <v>30.0</v>
      </c>
      <c r="J5" s="103">
        <v>35.0</v>
      </c>
      <c r="K5" s="103">
        <v>50.0</v>
      </c>
      <c r="L5" s="103">
        <v>60.0</v>
      </c>
      <c r="M5" s="103">
        <v>75.0</v>
      </c>
      <c r="N5" s="103">
        <v>90.0</v>
      </c>
      <c r="O5" s="103">
        <v>105.0</v>
      </c>
      <c r="P5" s="103">
        <v>130.0</v>
      </c>
      <c r="Q5" s="103">
        <v>160.0</v>
      </c>
      <c r="R5" s="103">
        <v>190.0</v>
      </c>
      <c r="S5" s="103">
        <v>230.0</v>
      </c>
      <c r="T5" s="103">
        <v>300.0</v>
      </c>
    </row>
    <row r="6" ht="15.75" customHeight="1">
      <c r="A6" s="100"/>
      <c r="B6" s="101" t="s">
        <v>154</v>
      </c>
      <c r="C6" s="104"/>
      <c r="D6" s="104">
        <v>0.01</v>
      </c>
      <c r="E6" s="104">
        <v>0.01</v>
      </c>
      <c r="F6" s="104">
        <v>0.01</v>
      </c>
      <c r="G6" s="104">
        <v>0.05</v>
      </c>
      <c r="H6" s="104">
        <v>0.1</v>
      </c>
      <c r="I6" s="104">
        <v>0.01</v>
      </c>
      <c r="J6" s="104">
        <v>0.0</v>
      </c>
      <c r="K6" s="104">
        <v>0.0</v>
      </c>
      <c r="L6" s="104">
        <v>0.0</v>
      </c>
      <c r="M6" s="104">
        <v>0.0</v>
      </c>
      <c r="N6" s="104">
        <v>0.01</v>
      </c>
      <c r="O6" s="104">
        <v>0.01</v>
      </c>
      <c r="P6" s="104">
        <v>0.0</v>
      </c>
      <c r="Q6" s="104">
        <v>0.01</v>
      </c>
      <c r="R6" s="104">
        <v>0.0</v>
      </c>
      <c r="S6" s="104">
        <v>0.05</v>
      </c>
      <c r="T6" s="105">
        <v>0.1</v>
      </c>
    </row>
    <row r="7" ht="15.75" customHeight="1">
      <c r="A7" s="100"/>
      <c r="B7" s="101" t="s">
        <v>155</v>
      </c>
      <c r="C7" s="104"/>
      <c r="D7" s="104">
        <v>0.02</v>
      </c>
      <c r="E7" s="104">
        <v>0.02</v>
      </c>
      <c r="F7" s="104">
        <v>0.02</v>
      </c>
      <c r="G7" s="104">
        <v>0.03</v>
      </c>
      <c r="H7" s="104">
        <v>0.03</v>
      </c>
      <c r="I7" s="104">
        <v>0.05</v>
      </c>
      <c r="J7" s="104">
        <v>0.01</v>
      </c>
      <c r="K7" s="104">
        <v>0.01</v>
      </c>
      <c r="L7" s="104">
        <v>0.01</v>
      </c>
      <c r="M7" s="104">
        <v>0.01</v>
      </c>
      <c r="N7" s="104">
        <v>0.05</v>
      </c>
      <c r="O7" s="104">
        <v>0.02</v>
      </c>
      <c r="P7" s="104">
        <v>0.01</v>
      </c>
      <c r="Q7" s="104">
        <v>0.05</v>
      </c>
      <c r="R7" s="104">
        <v>0.05</v>
      </c>
      <c r="S7" s="104">
        <v>0.05</v>
      </c>
      <c r="T7" s="105">
        <v>0.05</v>
      </c>
    </row>
    <row r="8" ht="15.75" customHeight="1">
      <c r="A8" s="100"/>
      <c r="B8" s="101" t="s">
        <v>156</v>
      </c>
      <c r="C8" s="102">
        <v>600.0</v>
      </c>
      <c r="D8" s="106">
        <f>C8+(C8/100*10)+(C8/100*2)</f>
        <v>672</v>
      </c>
      <c r="E8" s="106">
        <f t="shared" ref="E8:F8" si="1">D8+(D8/100*1)+(D8/100*2)</f>
        <v>692.16</v>
      </c>
      <c r="F8" s="106">
        <f t="shared" si="1"/>
        <v>712.9248</v>
      </c>
      <c r="G8" s="106">
        <f>F8+(F8/100*5)+(F8/100*2)</f>
        <v>762.829536</v>
      </c>
      <c r="H8" s="106">
        <f>G8+(G8/100*10)+(G8/100*2)</f>
        <v>854.3690803</v>
      </c>
      <c r="I8" s="106">
        <f t="shared" ref="I8:O8" si="2">H8+(H8/100*1)+(H8/100*2)</f>
        <v>880.0001527</v>
      </c>
      <c r="J8" s="106">
        <f t="shared" si="2"/>
        <v>906.4001573</v>
      </c>
      <c r="K8" s="106">
        <f t="shared" si="2"/>
        <v>933.592162</v>
      </c>
      <c r="L8" s="106">
        <f t="shared" si="2"/>
        <v>961.5999269</v>
      </c>
      <c r="M8" s="106">
        <f t="shared" si="2"/>
        <v>990.4479247</v>
      </c>
      <c r="N8" s="106">
        <f t="shared" si="2"/>
        <v>1020.161362</v>
      </c>
      <c r="O8" s="106">
        <f t="shared" si="2"/>
        <v>1050.766203</v>
      </c>
      <c r="P8" s="106">
        <f t="shared" ref="P8:Q8" si="3">O8+(O8/100*1)</f>
        <v>1061.273865</v>
      </c>
      <c r="Q8" s="106">
        <f t="shared" si="3"/>
        <v>1071.886604</v>
      </c>
      <c r="R8" s="106">
        <f>Q8+(Q8/100*5)</f>
        <v>1125.480934</v>
      </c>
      <c r="S8" s="106">
        <f>R8+(R8/100*5)+(R8/100*5)</f>
        <v>1238.029028</v>
      </c>
      <c r="T8" s="107">
        <f>S8+(S8/100*10)+(S8/100*5)</f>
        <v>1423.733382</v>
      </c>
      <c r="U8" s="94"/>
    </row>
    <row r="9" ht="16.5" customHeight="1">
      <c r="A9" s="108"/>
      <c r="B9" s="109" t="s">
        <v>56</v>
      </c>
      <c r="C9" s="110">
        <v>2000.0</v>
      </c>
      <c r="D9" s="110">
        <v>2000.0</v>
      </c>
      <c r="E9" s="110">
        <v>2000.0</v>
      </c>
      <c r="F9" s="110">
        <v>2000.0</v>
      </c>
      <c r="G9" s="110">
        <v>2000.0</v>
      </c>
      <c r="H9" s="110">
        <v>2000.0</v>
      </c>
      <c r="I9" s="110">
        <v>2000.0</v>
      </c>
      <c r="J9" s="110">
        <v>2000.0</v>
      </c>
      <c r="K9" s="110">
        <v>2000.0</v>
      </c>
      <c r="L9" s="110">
        <v>2000.0</v>
      </c>
      <c r="M9" s="110">
        <v>2000.0</v>
      </c>
      <c r="N9" s="110">
        <v>2000.0</v>
      </c>
      <c r="O9" s="110">
        <v>2000.0</v>
      </c>
      <c r="P9" s="110">
        <v>2000.0</v>
      </c>
      <c r="Q9" s="110">
        <v>2000.0</v>
      </c>
      <c r="R9" s="110">
        <v>2000.0</v>
      </c>
      <c r="S9" s="110">
        <v>2000.0</v>
      </c>
      <c r="T9" s="110">
        <v>2000.0</v>
      </c>
      <c r="U9" s="111"/>
      <c r="V9" s="111"/>
      <c r="W9" s="112"/>
      <c r="X9" s="111"/>
      <c r="Y9" s="111"/>
      <c r="Z9" s="111"/>
    </row>
    <row r="10" ht="15.75" customHeight="1">
      <c r="A10" s="108"/>
      <c r="B10" s="109" t="s">
        <v>58</v>
      </c>
      <c r="C10" s="110">
        <v>0.0</v>
      </c>
      <c r="D10" s="110">
        <v>0.0</v>
      </c>
      <c r="E10" s="110">
        <v>0.0</v>
      </c>
      <c r="F10" s="110">
        <v>0.0</v>
      </c>
      <c r="G10" s="110">
        <v>0.0</v>
      </c>
      <c r="H10" s="110">
        <v>0.0</v>
      </c>
      <c r="I10" s="110">
        <v>0.0</v>
      </c>
      <c r="J10" s="110">
        <v>0.0</v>
      </c>
      <c r="K10" s="110">
        <v>0.0</v>
      </c>
      <c r="L10" s="110">
        <v>0.0</v>
      </c>
      <c r="M10" s="110">
        <v>0.0</v>
      </c>
      <c r="N10" s="110">
        <v>0.0</v>
      </c>
      <c r="O10" s="110">
        <v>0.0</v>
      </c>
      <c r="P10" s="110">
        <v>0.0</v>
      </c>
      <c r="Q10" s="110">
        <v>0.0</v>
      </c>
      <c r="R10" s="110">
        <v>0.0</v>
      </c>
      <c r="S10" s="110">
        <v>0.0</v>
      </c>
      <c r="T10" s="110">
        <v>0.0</v>
      </c>
      <c r="U10" s="111"/>
      <c r="V10" s="111"/>
      <c r="W10" s="111"/>
      <c r="X10" s="111"/>
      <c r="Y10" s="111"/>
      <c r="Z10" s="111"/>
    </row>
    <row r="11" ht="15.75" customHeight="1">
      <c r="A11" s="100"/>
      <c r="B11" s="101" t="s">
        <v>157</v>
      </c>
      <c r="C11" s="113"/>
      <c r="D11" s="113"/>
      <c r="E11" s="113"/>
      <c r="F11" s="113"/>
      <c r="G11" s="113">
        <v>-0.3</v>
      </c>
      <c r="H11" s="113">
        <v>-1.0</v>
      </c>
      <c r="I11" s="113"/>
      <c r="J11" s="113">
        <v>0.2</v>
      </c>
      <c r="K11" s="113">
        <v>0.15</v>
      </c>
      <c r="L11" s="113">
        <v>0.1</v>
      </c>
      <c r="M11" s="113">
        <v>0.1</v>
      </c>
      <c r="N11" s="113"/>
      <c r="O11" s="113"/>
      <c r="P11" s="113"/>
      <c r="Q11" s="113"/>
      <c r="R11" s="113">
        <v>0.15</v>
      </c>
      <c r="S11" s="113">
        <v>-0.2</v>
      </c>
      <c r="T11" s="114">
        <v>-1.0</v>
      </c>
    </row>
    <row r="12" ht="15.75" customHeight="1">
      <c r="A12" s="108" t="s">
        <v>32</v>
      </c>
      <c r="B12" s="109" t="s">
        <v>158</v>
      </c>
      <c r="C12" s="115">
        <f t="shared" ref="C12:T12" si="4">C8*C9-(C8*C9*C11)-(C8*C9-(C8*C9*C11))*0.15-(C8*C9-(C8*C9*C11))*0.025</f>
        <v>990000</v>
      </c>
      <c r="D12" s="115">
        <f t="shared" si="4"/>
        <v>1108800</v>
      </c>
      <c r="E12" s="115">
        <f t="shared" si="4"/>
        <v>1142064</v>
      </c>
      <c r="F12" s="115">
        <f t="shared" si="4"/>
        <v>1176325.92</v>
      </c>
      <c r="G12" s="115">
        <f t="shared" si="4"/>
        <v>1636269.355</v>
      </c>
      <c r="H12" s="115">
        <f t="shared" si="4"/>
        <v>2819417.965</v>
      </c>
      <c r="I12" s="115">
        <f t="shared" si="4"/>
        <v>1452000.252</v>
      </c>
      <c r="J12" s="115">
        <f t="shared" si="4"/>
        <v>1196448.208</v>
      </c>
      <c r="K12" s="115">
        <f t="shared" si="4"/>
        <v>1309363.007</v>
      </c>
      <c r="L12" s="115">
        <f t="shared" si="4"/>
        <v>1427975.891</v>
      </c>
      <c r="M12" s="115">
        <f t="shared" si="4"/>
        <v>1470815.168</v>
      </c>
      <c r="N12" s="115">
        <f t="shared" si="4"/>
        <v>1683266.248</v>
      </c>
      <c r="O12" s="115">
        <f t="shared" si="4"/>
        <v>1733764.235</v>
      </c>
      <c r="P12" s="115">
        <f t="shared" si="4"/>
        <v>1751101.878</v>
      </c>
      <c r="Q12" s="115">
        <f t="shared" si="4"/>
        <v>1768612.897</v>
      </c>
      <c r="R12" s="115">
        <f t="shared" si="4"/>
        <v>1578487.01</v>
      </c>
      <c r="S12" s="115">
        <f t="shared" si="4"/>
        <v>2451297.475</v>
      </c>
      <c r="T12" s="115">
        <f t="shared" si="4"/>
        <v>4698320.16</v>
      </c>
      <c r="U12" s="111"/>
      <c r="V12" s="111"/>
      <c r="W12" s="111"/>
      <c r="X12" s="111"/>
      <c r="Y12" s="111"/>
      <c r="Z12" s="111"/>
    </row>
    <row r="13" ht="15.75" customHeight="1">
      <c r="A13" s="108"/>
      <c r="B13" s="109" t="s">
        <v>159</v>
      </c>
      <c r="C13" s="115">
        <f t="shared" ref="C13:T13" si="5">C12*C5</f>
        <v>990000</v>
      </c>
      <c r="D13" s="115">
        <f t="shared" si="5"/>
        <v>1108800</v>
      </c>
      <c r="E13" s="115">
        <f t="shared" si="5"/>
        <v>1142064</v>
      </c>
      <c r="F13" s="115">
        <f t="shared" si="5"/>
        <v>5881629.6</v>
      </c>
      <c r="G13" s="115">
        <f t="shared" si="5"/>
        <v>16362693.55</v>
      </c>
      <c r="H13" s="115">
        <f t="shared" si="5"/>
        <v>70485449.13</v>
      </c>
      <c r="I13" s="115">
        <f t="shared" si="5"/>
        <v>43560007.56</v>
      </c>
      <c r="J13" s="115">
        <f t="shared" si="5"/>
        <v>41875687.27</v>
      </c>
      <c r="K13" s="115">
        <f t="shared" si="5"/>
        <v>65468150.36</v>
      </c>
      <c r="L13" s="115">
        <f t="shared" si="5"/>
        <v>85678553.49</v>
      </c>
      <c r="M13" s="115">
        <f t="shared" si="5"/>
        <v>110311137.6</v>
      </c>
      <c r="N13" s="115">
        <f t="shared" si="5"/>
        <v>151493962.3</v>
      </c>
      <c r="O13" s="115">
        <f t="shared" si="5"/>
        <v>182045244.7</v>
      </c>
      <c r="P13" s="115">
        <f t="shared" si="5"/>
        <v>227643244.1</v>
      </c>
      <c r="Q13" s="115">
        <f t="shared" si="5"/>
        <v>282978063.5</v>
      </c>
      <c r="R13" s="115">
        <f t="shared" si="5"/>
        <v>299912531.9</v>
      </c>
      <c r="S13" s="115">
        <f t="shared" si="5"/>
        <v>563798419.2</v>
      </c>
      <c r="T13" s="116">
        <f t="shared" si="5"/>
        <v>1409496048</v>
      </c>
      <c r="U13" s="111"/>
      <c r="V13" s="111"/>
      <c r="W13" s="111"/>
      <c r="X13" s="111"/>
      <c r="Y13" s="111"/>
      <c r="Z13" s="111"/>
    </row>
    <row r="14" ht="15.75" customHeight="1">
      <c r="A14" s="117" t="s">
        <v>32</v>
      </c>
      <c r="B14" s="118" t="s">
        <v>37</v>
      </c>
      <c r="C14" s="115">
        <f t="shared" ref="C14:T14" si="6">C12-(C10*C8)</f>
        <v>990000</v>
      </c>
      <c r="D14" s="115">
        <f t="shared" si="6"/>
        <v>1108800</v>
      </c>
      <c r="E14" s="115">
        <f t="shared" si="6"/>
        <v>1142064</v>
      </c>
      <c r="F14" s="115">
        <f t="shared" si="6"/>
        <v>1176325.92</v>
      </c>
      <c r="G14" s="115">
        <f t="shared" si="6"/>
        <v>1636269.355</v>
      </c>
      <c r="H14" s="115">
        <f t="shared" si="6"/>
        <v>2819417.965</v>
      </c>
      <c r="I14" s="115">
        <f t="shared" si="6"/>
        <v>1452000.252</v>
      </c>
      <c r="J14" s="115">
        <f t="shared" si="6"/>
        <v>1196448.208</v>
      </c>
      <c r="K14" s="115">
        <f t="shared" si="6"/>
        <v>1309363.007</v>
      </c>
      <c r="L14" s="115">
        <f t="shared" si="6"/>
        <v>1427975.891</v>
      </c>
      <c r="M14" s="115">
        <f t="shared" si="6"/>
        <v>1470815.168</v>
      </c>
      <c r="N14" s="115">
        <f t="shared" si="6"/>
        <v>1683266.248</v>
      </c>
      <c r="O14" s="115">
        <f t="shared" si="6"/>
        <v>1733764.235</v>
      </c>
      <c r="P14" s="115">
        <f t="shared" si="6"/>
        <v>1751101.878</v>
      </c>
      <c r="Q14" s="115">
        <f t="shared" si="6"/>
        <v>1768612.897</v>
      </c>
      <c r="R14" s="115">
        <f t="shared" si="6"/>
        <v>1578487.01</v>
      </c>
      <c r="S14" s="115">
        <f t="shared" si="6"/>
        <v>2451297.475</v>
      </c>
      <c r="T14" s="116">
        <f t="shared" si="6"/>
        <v>4698320.16</v>
      </c>
      <c r="U14" s="111"/>
      <c r="V14" s="111"/>
      <c r="W14" s="111"/>
      <c r="X14" s="111"/>
      <c r="Y14" s="111"/>
      <c r="Z14" s="111"/>
    </row>
    <row r="15" ht="15.75" customHeight="1">
      <c r="A15" s="117"/>
      <c r="B15" s="118" t="s">
        <v>40</v>
      </c>
      <c r="C15" s="115">
        <f t="shared" ref="C15:T15" si="7">C14*C5</f>
        <v>990000</v>
      </c>
      <c r="D15" s="115">
        <f t="shared" si="7"/>
        <v>1108800</v>
      </c>
      <c r="E15" s="115">
        <f t="shared" si="7"/>
        <v>1142064</v>
      </c>
      <c r="F15" s="115">
        <f t="shared" si="7"/>
        <v>5881629.6</v>
      </c>
      <c r="G15" s="115">
        <f t="shared" si="7"/>
        <v>16362693.55</v>
      </c>
      <c r="H15" s="115">
        <f t="shared" si="7"/>
        <v>70485449.13</v>
      </c>
      <c r="I15" s="115">
        <f t="shared" si="7"/>
        <v>43560007.56</v>
      </c>
      <c r="J15" s="115">
        <f t="shared" si="7"/>
        <v>41875687.27</v>
      </c>
      <c r="K15" s="115">
        <f t="shared" si="7"/>
        <v>65468150.36</v>
      </c>
      <c r="L15" s="115">
        <f t="shared" si="7"/>
        <v>85678553.49</v>
      </c>
      <c r="M15" s="115">
        <f t="shared" si="7"/>
        <v>110311137.6</v>
      </c>
      <c r="N15" s="115">
        <f t="shared" si="7"/>
        <v>151493962.3</v>
      </c>
      <c r="O15" s="115">
        <f t="shared" si="7"/>
        <v>182045244.7</v>
      </c>
      <c r="P15" s="115">
        <f t="shared" si="7"/>
        <v>227643244.1</v>
      </c>
      <c r="Q15" s="115">
        <f t="shared" si="7"/>
        <v>282978063.5</v>
      </c>
      <c r="R15" s="115">
        <f t="shared" si="7"/>
        <v>299912531.9</v>
      </c>
      <c r="S15" s="115">
        <f t="shared" si="7"/>
        <v>563798419.2</v>
      </c>
      <c r="T15" s="116">
        <f t="shared" si="7"/>
        <v>1409496048</v>
      </c>
      <c r="U15" s="111"/>
      <c r="V15" s="111"/>
      <c r="W15" s="111"/>
      <c r="X15" s="111"/>
      <c r="Y15" s="111"/>
      <c r="Z15" s="111"/>
    </row>
    <row r="16" ht="15.75" customHeight="1">
      <c r="A16" s="119" t="s">
        <v>32</v>
      </c>
      <c r="B16" s="120"/>
      <c r="C16" s="121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3"/>
    </row>
    <row r="17" ht="15.75" customHeight="1">
      <c r="A17" s="119" t="s">
        <v>32</v>
      </c>
      <c r="B17" s="124" t="s">
        <v>160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6"/>
    </row>
    <row r="18" ht="15.75" customHeight="1">
      <c r="A18" s="119"/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3"/>
    </row>
    <row r="19" ht="15.75" customHeight="1">
      <c r="A19" s="119" t="s">
        <v>32</v>
      </c>
      <c r="B19" s="101" t="s">
        <v>161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8"/>
    </row>
    <row r="20" ht="15.75" customHeight="1">
      <c r="A20" s="117"/>
      <c r="B20" s="109" t="s">
        <v>46</v>
      </c>
      <c r="C20" s="110">
        <v>1.5732E7</v>
      </c>
      <c r="D20" s="110">
        <v>1.5732E7</v>
      </c>
      <c r="E20" s="110">
        <v>1.5732E7</v>
      </c>
      <c r="F20" s="110">
        <v>1.5732E7</v>
      </c>
      <c r="G20" s="110">
        <v>1.5732E7</v>
      </c>
      <c r="H20" s="110">
        <v>1.5732E7</v>
      </c>
      <c r="I20" s="110">
        <v>1.5732E7</v>
      </c>
      <c r="J20" s="110">
        <v>1.5732E7</v>
      </c>
      <c r="K20" s="110">
        <v>1.5732E7</v>
      </c>
      <c r="L20" s="110">
        <v>1.5732E7</v>
      </c>
      <c r="M20" s="110">
        <v>1.5732E7</v>
      </c>
      <c r="N20" s="110">
        <v>1.5732E7</v>
      </c>
      <c r="O20" s="110">
        <v>1.5732E7</v>
      </c>
      <c r="P20" s="110">
        <v>2.0E7</v>
      </c>
      <c r="Q20" s="110">
        <v>2.0E7</v>
      </c>
      <c r="R20" s="110">
        <v>2.0E7</v>
      </c>
      <c r="S20" s="110">
        <v>2.0E7</v>
      </c>
      <c r="T20" s="110">
        <v>3.0E7</v>
      </c>
      <c r="U20" s="111"/>
      <c r="V20" s="111"/>
      <c r="W20" s="111"/>
      <c r="X20" s="111"/>
      <c r="Y20" s="111"/>
      <c r="Z20" s="111"/>
    </row>
    <row r="21" ht="15.75" customHeight="1">
      <c r="A21" s="117"/>
      <c r="B21" s="109" t="s">
        <v>62</v>
      </c>
      <c r="C21" s="110">
        <v>3050000.0</v>
      </c>
      <c r="D21" s="110">
        <v>3050000.0</v>
      </c>
      <c r="E21" s="110">
        <v>3050000.0</v>
      </c>
      <c r="F21" s="110">
        <v>3050000.0</v>
      </c>
      <c r="G21" s="110">
        <v>3050000.0</v>
      </c>
      <c r="H21" s="110">
        <v>3050000.0</v>
      </c>
      <c r="I21" s="110">
        <v>3050000.0</v>
      </c>
      <c r="J21" s="110">
        <v>3050000.0</v>
      </c>
      <c r="K21" s="110">
        <v>3050000.0</v>
      </c>
      <c r="L21" s="110">
        <v>3050000.0</v>
      </c>
      <c r="M21" s="110">
        <v>3050000.0</v>
      </c>
      <c r="N21" s="110">
        <v>3050000.0</v>
      </c>
      <c r="O21" s="110">
        <v>3050000.0</v>
      </c>
      <c r="P21" s="110">
        <v>3050000.0</v>
      </c>
      <c r="Q21" s="110">
        <v>3050000.0</v>
      </c>
      <c r="R21" s="110">
        <v>3050000.0</v>
      </c>
      <c r="S21" s="110">
        <v>3050000.0</v>
      </c>
      <c r="T21" s="110">
        <v>3050000.0</v>
      </c>
      <c r="U21" s="111"/>
      <c r="V21" s="111"/>
      <c r="W21" s="111"/>
      <c r="X21" s="111"/>
      <c r="Y21" s="111"/>
      <c r="Z21" s="111"/>
    </row>
    <row r="22" ht="15.75" customHeight="1">
      <c r="A22" s="117"/>
      <c r="B22" s="109" t="s">
        <v>162</v>
      </c>
      <c r="C22" s="110"/>
      <c r="D22" s="110">
        <v>5000000.0</v>
      </c>
      <c r="E22" s="110">
        <v>5000000.0</v>
      </c>
      <c r="F22" s="110">
        <v>5000000.0</v>
      </c>
      <c r="G22" s="110">
        <v>5000000.0</v>
      </c>
      <c r="H22" s="110">
        <v>5000000.0</v>
      </c>
      <c r="I22" s="110">
        <v>5000000.0</v>
      </c>
      <c r="J22" s="110">
        <v>5000000.0</v>
      </c>
      <c r="K22" s="110">
        <v>1.0E7</v>
      </c>
      <c r="L22" s="110">
        <v>1.5E7</v>
      </c>
      <c r="M22" s="110">
        <v>3.0E7</v>
      </c>
      <c r="N22" s="110">
        <v>5.0E7</v>
      </c>
      <c r="O22" s="110">
        <v>7.5E7</v>
      </c>
      <c r="P22" s="110">
        <v>1.0E8</v>
      </c>
      <c r="Q22" s="110">
        <v>1.0E8</v>
      </c>
      <c r="R22" s="110">
        <v>1.0E8</v>
      </c>
      <c r="S22" s="110">
        <v>1.0E8</v>
      </c>
      <c r="T22" s="129">
        <v>1.0E8</v>
      </c>
      <c r="U22" s="111"/>
      <c r="V22" s="111"/>
      <c r="W22" s="111"/>
      <c r="X22" s="111"/>
      <c r="Y22" s="111"/>
      <c r="Z22" s="111"/>
    </row>
    <row r="23" ht="24.75" customHeight="1">
      <c r="A23" s="117"/>
      <c r="B23" s="109" t="s">
        <v>163</v>
      </c>
      <c r="C23" s="110"/>
      <c r="D23" s="110"/>
      <c r="E23" s="110"/>
      <c r="F23" s="110"/>
      <c r="G23" s="110"/>
      <c r="H23" s="110"/>
      <c r="I23" s="110"/>
      <c r="J23" s="110">
        <v>5000000.0</v>
      </c>
      <c r="K23" s="110">
        <v>5000000.0</v>
      </c>
      <c r="L23" s="110"/>
      <c r="M23" s="110">
        <v>1.0E7</v>
      </c>
      <c r="N23" s="110"/>
      <c r="O23" s="110"/>
      <c r="P23" s="110">
        <v>1.0E7</v>
      </c>
      <c r="Q23" s="110"/>
      <c r="R23" s="110">
        <v>2.0E7</v>
      </c>
      <c r="S23" s="110"/>
      <c r="T23" s="129">
        <v>3.0E7</v>
      </c>
      <c r="U23" s="111"/>
      <c r="V23" s="111"/>
      <c r="W23" s="111"/>
      <c r="X23" s="111"/>
      <c r="Y23" s="111"/>
      <c r="Z23" s="111"/>
    </row>
    <row r="24" ht="15.0" customHeight="1">
      <c r="A24" s="117"/>
      <c r="B24" s="109" t="s">
        <v>164</v>
      </c>
      <c r="C24" s="110">
        <v>2000000.0</v>
      </c>
      <c r="D24" s="110"/>
      <c r="E24" s="110">
        <v>2000000.0</v>
      </c>
      <c r="F24" s="110"/>
      <c r="G24" s="110">
        <v>3000000.0</v>
      </c>
      <c r="H24" s="110">
        <v>5000000.0</v>
      </c>
      <c r="I24" s="110"/>
      <c r="J24" s="110"/>
      <c r="K24" s="110"/>
      <c r="L24" s="110"/>
      <c r="M24" s="110"/>
      <c r="N24" s="110">
        <v>3000000.0</v>
      </c>
      <c r="O24" s="110"/>
      <c r="P24" s="110"/>
      <c r="Q24" s="110"/>
      <c r="R24" s="110"/>
      <c r="S24" s="110">
        <v>1.0E7</v>
      </c>
      <c r="T24" s="129"/>
      <c r="U24" s="111"/>
      <c r="V24" s="111"/>
      <c r="W24" s="111"/>
      <c r="X24" s="111"/>
      <c r="Y24" s="111"/>
      <c r="Z24" s="111"/>
    </row>
    <row r="25" ht="15.75" customHeight="1">
      <c r="A25" s="117"/>
      <c r="B25" s="109" t="s">
        <v>165</v>
      </c>
      <c r="C25" s="110"/>
      <c r="D25" s="130"/>
      <c r="E25" s="130"/>
      <c r="F25" s="130"/>
      <c r="G25" s="130"/>
      <c r="H25" s="130">
        <v>5000000.0</v>
      </c>
      <c r="I25" s="130"/>
      <c r="J25" s="130"/>
      <c r="K25" s="130"/>
      <c r="L25" s="130"/>
      <c r="M25" s="130"/>
      <c r="N25" s="130">
        <v>5000000.0</v>
      </c>
      <c r="O25" s="130"/>
      <c r="P25" s="130"/>
      <c r="Q25" s="130"/>
      <c r="R25" s="130">
        <v>1.0E7</v>
      </c>
      <c r="S25" s="130"/>
      <c r="T25" s="131">
        <v>5.0E7</v>
      </c>
      <c r="U25" s="111"/>
      <c r="V25" s="111"/>
      <c r="W25" s="111"/>
      <c r="X25" s="111"/>
      <c r="Y25" s="111"/>
      <c r="Z25" s="111"/>
    </row>
    <row r="26" ht="15.75" customHeight="1">
      <c r="A26" s="117"/>
      <c r="B26" s="132" t="s">
        <v>166</v>
      </c>
      <c r="C26" s="110"/>
      <c r="D26" s="130"/>
      <c r="E26" s="130"/>
      <c r="F26" s="130"/>
      <c r="G26" s="130"/>
      <c r="H26" s="130">
        <f t="shared" ref="H26:T26" si="8">(H15/100)*20</f>
        <v>14097089.83</v>
      </c>
      <c r="I26" s="130">
        <f t="shared" si="8"/>
        <v>8712001.512</v>
      </c>
      <c r="J26" s="130">
        <f t="shared" si="8"/>
        <v>8375137.454</v>
      </c>
      <c r="K26" s="130">
        <f t="shared" si="8"/>
        <v>13093630.07</v>
      </c>
      <c r="L26" s="130">
        <f t="shared" si="8"/>
        <v>17135710.7</v>
      </c>
      <c r="M26" s="130">
        <f t="shared" si="8"/>
        <v>22062227.52</v>
      </c>
      <c r="N26" s="130">
        <f t="shared" si="8"/>
        <v>30298792.46</v>
      </c>
      <c r="O26" s="130">
        <f t="shared" si="8"/>
        <v>36409048.94</v>
      </c>
      <c r="P26" s="130">
        <f t="shared" si="8"/>
        <v>45528648.82</v>
      </c>
      <c r="Q26" s="130">
        <f t="shared" si="8"/>
        <v>56595612.69</v>
      </c>
      <c r="R26" s="130">
        <f t="shared" si="8"/>
        <v>59982506.39</v>
      </c>
      <c r="S26" s="130">
        <f t="shared" si="8"/>
        <v>112759683.8</v>
      </c>
      <c r="T26" s="130">
        <f t="shared" si="8"/>
        <v>281899209.6</v>
      </c>
      <c r="U26" s="111">
        <f>T26+S26+R26+Q26+P26+O26+N26+M26+L26+K26+J26+I26+H26</f>
        <v>706949299.8</v>
      </c>
      <c r="V26" s="111"/>
      <c r="W26" s="111"/>
      <c r="X26" s="111"/>
      <c r="Y26" s="111"/>
      <c r="Z26" s="111"/>
    </row>
    <row r="27" ht="15.75" customHeight="1">
      <c r="A27" s="117"/>
      <c r="B27" s="133" t="s">
        <v>167</v>
      </c>
      <c r="C27" s="110"/>
      <c r="D27" s="130"/>
      <c r="E27" s="130"/>
      <c r="F27" s="130"/>
      <c r="G27" s="130"/>
      <c r="H27" s="130">
        <f t="shared" ref="H27:T27" si="9">((H15-H26)/100)*5</f>
        <v>2819417.965</v>
      </c>
      <c r="I27" s="130">
        <f t="shared" si="9"/>
        <v>1742400.302</v>
      </c>
      <c r="J27" s="130">
        <f t="shared" si="9"/>
        <v>1675027.491</v>
      </c>
      <c r="K27" s="130">
        <f t="shared" si="9"/>
        <v>2618726.014</v>
      </c>
      <c r="L27" s="130">
        <f t="shared" si="9"/>
        <v>3427142.139</v>
      </c>
      <c r="M27" s="130">
        <f t="shared" si="9"/>
        <v>4412445.505</v>
      </c>
      <c r="N27" s="130">
        <f t="shared" si="9"/>
        <v>6059758.493</v>
      </c>
      <c r="O27" s="130">
        <f t="shared" si="9"/>
        <v>7281809.789</v>
      </c>
      <c r="P27" s="130">
        <f t="shared" si="9"/>
        <v>9105729.765</v>
      </c>
      <c r="Q27" s="130">
        <f t="shared" si="9"/>
        <v>11319122.54</v>
      </c>
      <c r="R27" s="130">
        <f t="shared" si="9"/>
        <v>11996501.28</v>
      </c>
      <c r="S27" s="130">
        <f t="shared" si="9"/>
        <v>22551936.77</v>
      </c>
      <c r="T27" s="130">
        <f t="shared" si="9"/>
        <v>56379841.92</v>
      </c>
      <c r="U27" s="111">
        <f>137212432+51000000</f>
        <v>188212432</v>
      </c>
      <c r="V27" s="111"/>
      <c r="W27" s="111"/>
      <c r="X27" s="111"/>
      <c r="Y27" s="111"/>
      <c r="Z27" s="111"/>
    </row>
    <row r="28" ht="15.75" customHeight="1">
      <c r="A28" s="117"/>
      <c r="B28" s="133" t="s">
        <v>168</v>
      </c>
      <c r="C28" s="110"/>
      <c r="D28" s="130"/>
      <c r="E28" s="130"/>
      <c r="F28" s="130"/>
      <c r="G28" s="130"/>
      <c r="H28" s="130">
        <f t="shared" ref="H28:T28" si="10">((H15-H26-H27)/100)*3</f>
        <v>1607068.24</v>
      </c>
      <c r="I28" s="130">
        <f t="shared" si="10"/>
        <v>993168.1724</v>
      </c>
      <c r="J28" s="130">
        <f t="shared" si="10"/>
        <v>954765.6697</v>
      </c>
      <c r="K28" s="130">
        <f t="shared" si="10"/>
        <v>1492673.828</v>
      </c>
      <c r="L28" s="130">
        <f t="shared" si="10"/>
        <v>1953471.019</v>
      </c>
      <c r="M28" s="130">
        <f t="shared" si="10"/>
        <v>2515093.938</v>
      </c>
      <c r="N28" s="130">
        <f t="shared" si="10"/>
        <v>3454062.341</v>
      </c>
      <c r="O28" s="130">
        <f t="shared" si="10"/>
        <v>4150631.58</v>
      </c>
      <c r="P28" s="130">
        <f t="shared" si="10"/>
        <v>5190265.966</v>
      </c>
      <c r="Q28" s="130">
        <f t="shared" si="10"/>
        <v>6451899.847</v>
      </c>
      <c r="R28" s="130">
        <f t="shared" si="10"/>
        <v>6838005.728</v>
      </c>
      <c r="S28" s="130">
        <f t="shared" si="10"/>
        <v>12854603.96</v>
      </c>
      <c r="T28" s="130">
        <f t="shared" si="10"/>
        <v>32136509.89</v>
      </c>
      <c r="U28" s="111">
        <f>T28+S28+R28+Q28+P28+O28+N28+M28+L28+K28+J28+I28+H28</f>
        <v>80592220.18</v>
      </c>
      <c r="V28" s="111"/>
      <c r="W28" s="111"/>
      <c r="X28" s="111"/>
      <c r="Y28" s="111"/>
      <c r="Z28" s="111"/>
    </row>
    <row r="29" ht="15.75" customHeight="1">
      <c r="A29" s="117"/>
      <c r="B29" s="118" t="s">
        <v>169</v>
      </c>
      <c r="C29" s="115">
        <f t="shared" ref="C29:T29" si="11">SUM(C19:C26)</f>
        <v>20782000</v>
      </c>
      <c r="D29" s="115">
        <f t="shared" si="11"/>
        <v>23782000</v>
      </c>
      <c r="E29" s="115">
        <f t="shared" si="11"/>
        <v>25782000</v>
      </c>
      <c r="F29" s="115">
        <f t="shared" si="11"/>
        <v>23782000</v>
      </c>
      <c r="G29" s="115">
        <f t="shared" si="11"/>
        <v>26782000</v>
      </c>
      <c r="H29" s="115">
        <f t="shared" si="11"/>
        <v>47879089.83</v>
      </c>
      <c r="I29" s="115">
        <f t="shared" si="11"/>
        <v>32494001.51</v>
      </c>
      <c r="J29" s="115">
        <f t="shared" si="11"/>
        <v>37157137.45</v>
      </c>
      <c r="K29" s="115">
        <f t="shared" si="11"/>
        <v>46875630.07</v>
      </c>
      <c r="L29" s="115">
        <f t="shared" si="11"/>
        <v>50917710.7</v>
      </c>
      <c r="M29" s="115">
        <f t="shared" si="11"/>
        <v>80844227.52</v>
      </c>
      <c r="N29" s="115">
        <f t="shared" si="11"/>
        <v>107080792.5</v>
      </c>
      <c r="O29" s="115">
        <f t="shared" si="11"/>
        <v>130191048.9</v>
      </c>
      <c r="P29" s="115">
        <f t="shared" si="11"/>
        <v>178578648.8</v>
      </c>
      <c r="Q29" s="115">
        <f t="shared" si="11"/>
        <v>179645612.7</v>
      </c>
      <c r="R29" s="115">
        <f t="shared" si="11"/>
        <v>213032506.4</v>
      </c>
      <c r="S29" s="115">
        <f t="shared" si="11"/>
        <v>245809683.8</v>
      </c>
      <c r="T29" s="116">
        <f t="shared" si="11"/>
        <v>494949209.6</v>
      </c>
      <c r="U29" s="111"/>
      <c r="V29" s="111"/>
      <c r="W29" s="111"/>
      <c r="X29" s="111"/>
      <c r="Y29" s="111"/>
      <c r="Z29" s="111"/>
    </row>
    <row r="30" ht="15.75" customHeight="1">
      <c r="A30" s="117"/>
      <c r="B30" s="109" t="s">
        <v>170</v>
      </c>
      <c r="C30" s="110">
        <v>6.0E8</v>
      </c>
      <c r="D30" s="110"/>
      <c r="E30" s="110"/>
      <c r="F30" s="110"/>
      <c r="G30" s="110"/>
      <c r="H30" s="13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34"/>
      <c r="U30" s="111"/>
      <c r="V30" s="111"/>
      <c r="W30" s="111"/>
      <c r="X30" s="111"/>
      <c r="Y30" s="111"/>
      <c r="Z30" s="111"/>
    </row>
    <row r="31" ht="15.75" customHeight="1">
      <c r="A31" s="117"/>
      <c r="B31" s="135" t="s">
        <v>171</v>
      </c>
      <c r="C31" s="115">
        <f>C30</f>
        <v>600000000</v>
      </c>
      <c r="D31" s="115">
        <f t="shared" ref="D31:T31" si="12">C31+D30</f>
        <v>600000000</v>
      </c>
      <c r="E31" s="115">
        <f t="shared" si="12"/>
        <v>600000000</v>
      </c>
      <c r="F31" s="115">
        <f t="shared" si="12"/>
        <v>600000000</v>
      </c>
      <c r="G31" s="115">
        <f t="shared" si="12"/>
        <v>600000000</v>
      </c>
      <c r="H31" s="115">
        <f t="shared" si="12"/>
        <v>600000000</v>
      </c>
      <c r="I31" s="115">
        <f t="shared" si="12"/>
        <v>600000000</v>
      </c>
      <c r="J31" s="115">
        <f t="shared" si="12"/>
        <v>600000000</v>
      </c>
      <c r="K31" s="115">
        <f t="shared" si="12"/>
        <v>600000000</v>
      </c>
      <c r="L31" s="115">
        <f t="shared" si="12"/>
        <v>600000000</v>
      </c>
      <c r="M31" s="115">
        <f t="shared" si="12"/>
        <v>600000000</v>
      </c>
      <c r="N31" s="115">
        <f t="shared" si="12"/>
        <v>600000000</v>
      </c>
      <c r="O31" s="115">
        <f t="shared" si="12"/>
        <v>600000000</v>
      </c>
      <c r="P31" s="115">
        <f t="shared" si="12"/>
        <v>600000000</v>
      </c>
      <c r="Q31" s="115">
        <f t="shared" si="12"/>
        <v>600000000</v>
      </c>
      <c r="R31" s="115">
        <f t="shared" si="12"/>
        <v>600000000</v>
      </c>
      <c r="S31" s="115">
        <f t="shared" si="12"/>
        <v>600000000</v>
      </c>
      <c r="T31" s="116">
        <f t="shared" si="12"/>
        <v>600000000</v>
      </c>
      <c r="U31" s="111"/>
      <c r="V31" s="111"/>
      <c r="W31" s="111"/>
      <c r="X31" s="111"/>
      <c r="Y31" s="111"/>
      <c r="Z31" s="111"/>
    </row>
    <row r="32" ht="15.75" customHeight="1">
      <c r="A32" s="117"/>
      <c r="B32" s="136"/>
      <c r="C32" s="137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9"/>
      <c r="U32" s="111"/>
      <c r="V32" s="111"/>
      <c r="W32" s="111"/>
      <c r="X32" s="111"/>
      <c r="Y32" s="111"/>
      <c r="Z32" s="111"/>
    </row>
    <row r="33" ht="15.75" customHeight="1">
      <c r="A33" s="117"/>
      <c r="B33" s="140" t="s">
        <v>172</v>
      </c>
      <c r="C33" s="115">
        <f t="shared" ref="C33:T33" si="13">C15-C29</f>
        <v>-19792000</v>
      </c>
      <c r="D33" s="115">
        <f t="shared" si="13"/>
        <v>-22673200</v>
      </c>
      <c r="E33" s="115">
        <f t="shared" si="13"/>
        <v>-24639936</v>
      </c>
      <c r="F33" s="115">
        <f t="shared" si="13"/>
        <v>-17900370.4</v>
      </c>
      <c r="G33" s="115">
        <f t="shared" si="13"/>
        <v>-10419306.45</v>
      </c>
      <c r="H33" s="115">
        <f t="shared" si="13"/>
        <v>22606359.3</v>
      </c>
      <c r="I33" s="115">
        <f t="shared" si="13"/>
        <v>11066006.05</v>
      </c>
      <c r="J33" s="115">
        <f t="shared" si="13"/>
        <v>4718549.814</v>
      </c>
      <c r="K33" s="115">
        <f t="shared" si="13"/>
        <v>18592520.29</v>
      </c>
      <c r="L33" s="115">
        <f t="shared" si="13"/>
        <v>34760842.79</v>
      </c>
      <c r="M33" s="115">
        <f t="shared" si="13"/>
        <v>29466910.09</v>
      </c>
      <c r="N33" s="115">
        <f t="shared" si="13"/>
        <v>44413169.86</v>
      </c>
      <c r="O33" s="115">
        <f t="shared" si="13"/>
        <v>51854195.78</v>
      </c>
      <c r="P33" s="115">
        <f t="shared" si="13"/>
        <v>49064595.29</v>
      </c>
      <c r="Q33" s="115">
        <f t="shared" si="13"/>
        <v>103332450.8</v>
      </c>
      <c r="R33" s="115">
        <f t="shared" si="13"/>
        <v>86880025.55</v>
      </c>
      <c r="S33" s="115">
        <f t="shared" si="13"/>
        <v>317988735.3</v>
      </c>
      <c r="T33" s="116">
        <f t="shared" si="13"/>
        <v>914546838.4</v>
      </c>
      <c r="U33" s="111"/>
      <c r="V33" s="111"/>
      <c r="W33" s="111"/>
      <c r="X33" s="111"/>
      <c r="Y33" s="111"/>
      <c r="Z33" s="111"/>
    </row>
    <row r="34" ht="15.75" customHeight="1">
      <c r="A34" s="141"/>
      <c r="B34" s="142" t="s">
        <v>173</v>
      </c>
      <c r="C34" s="143">
        <f>C33</f>
        <v>-19792000</v>
      </c>
      <c r="D34" s="143">
        <f t="shared" ref="D34:T34" si="14">D33+C34</f>
        <v>-42465200</v>
      </c>
      <c r="E34" s="143">
        <f t="shared" si="14"/>
        <v>-67105136</v>
      </c>
      <c r="F34" s="143">
        <f t="shared" si="14"/>
        <v>-85005506.4</v>
      </c>
      <c r="G34" s="143">
        <f t="shared" si="14"/>
        <v>-95424812.85</v>
      </c>
      <c r="H34" s="143">
        <f t="shared" si="14"/>
        <v>-72818453.55</v>
      </c>
      <c r="I34" s="143">
        <f t="shared" si="14"/>
        <v>-61752447.5</v>
      </c>
      <c r="J34" s="143">
        <f t="shared" si="14"/>
        <v>-57033897.69</v>
      </c>
      <c r="K34" s="143">
        <f t="shared" si="14"/>
        <v>-38441377.4</v>
      </c>
      <c r="L34" s="143">
        <f t="shared" si="14"/>
        <v>-3680534.611</v>
      </c>
      <c r="M34" s="143">
        <f t="shared" si="14"/>
        <v>25786375.48</v>
      </c>
      <c r="N34" s="143">
        <f t="shared" si="14"/>
        <v>70199545.34</v>
      </c>
      <c r="O34" s="143">
        <f t="shared" si="14"/>
        <v>122053741.1</v>
      </c>
      <c r="P34" s="143">
        <f t="shared" si="14"/>
        <v>171118336.4</v>
      </c>
      <c r="Q34" s="143">
        <f t="shared" si="14"/>
        <v>274450787.2</v>
      </c>
      <c r="R34" s="143">
        <f t="shared" si="14"/>
        <v>361330812.7</v>
      </c>
      <c r="S34" s="143">
        <f t="shared" si="14"/>
        <v>679319548.1</v>
      </c>
      <c r="T34" s="144">
        <f t="shared" si="14"/>
        <v>1593866386</v>
      </c>
      <c r="U34" s="111"/>
      <c r="V34" s="111"/>
      <c r="W34" s="111"/>
      <c r="X34" s="111"/>
      <c r="Y34" s="111"/>
      <c r="Z34" s="111"/>
    </row>
    <row r="35" ht="39.75" customHeight="1">
      <c r="S35" s="145" t="s">
        <v>174</v>
      </c>
      <c r="T35" s="146">
        <f>T34-T31-T29-U27-U28</f>
        <v>230112524.7</v>
      </c>
      <c r="U35" s="147">
        <f>T35</f>
        <v>230112524.7</v>
      </c>
    </row>
    <row r="36" ht="51.75" customHeight="1">
      <c r="S36" s="145" t="s">
        <v>175</v>
      </c>
      <c r="T36" s="146">
        <f>U26+T31</f>
        <v>1306949300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autoFilter ref="$A$4:$T$35"/>
  <conditionalFormatting sqref="C33:T33">
    <cfRule type="cellIs" dxfId="1" priority="1" operator="lessThanOr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