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puts" sheetId="1" r:id="rId4"/>
    <sheet state="visible" name="DCF1" sheetId="2" r:id="rId5"/>
    <sheet state="visible" name="смета" sheetId="3" r:id="rId6"/>
    <sheet state="visible" name="Презентация " sheetId="4" r:id="rId7"/>
    <sheet state="hidden" name="Расходы1" sheetId="5" r:id="rId8"/>
    <sheet state="hidden" name="цены" sheetId="6" r:id="rId9"/>
  </sheets>
  <definedNames>
    <definedName hidden="1" localSheetId="4" name="_xlnm._FilterDatabase">'Расходы1'!$B$2:$I$48</definedName>
  </definedNames>
  <calcPr/>
</workbook>
</file>

<file path=xl/sharedStrings.xml><?xml version="1.0" encoding="utf-8"?>
<sst xmlns="http://schemas.openxmlformats.org/spreadsheetml/2006/main" count="1273" uniqueCount="571">
  <si>
    <t>Продажи</t>
  </si>
  <si>
    <t>Стоимость (тенге)</t>
  </si>
  <si>
    <t>Продажи в месяц</t>
  </si>
  <si>
    <t>Итого</t>
  </si>
  <si>
    <t>Изготовление вывесок</t>
  </si>
  <si>
    <t xml:space="preserve">Операционные расходы </t>
  </si>
  <si>
    <t>Total</t>
  </si>
  <si>
    <t>Аренда</t>
  </si>
  <si>
    <t>Ком.услуги</t>
  </si>
  <si>
    <t>Уборка</t>
  </si>
  <si>
    <t>Доп расходы</t>
  </si>
  <si>
    <t>Займ</t>
  </si>
  <si>
    <t>Постоянные без займа</t>
  </si>
  <si>
    <t>Гендир Ильдар</t>
  </si>
  <si>
    <t>РОП Султан</t>
  </si>
  <si>
    <t>РОМ Ильяс</t>
  </si>
  <si>
    <t xml:space="preserve">РОР </t>
  </si>
  <si>
    <t>ФОТ</t>
  </si>
  <si>
    <t>кол.</t>
  </si>
  <si>
    <t xml:space="preserve">цена </t>
  </si>
  <si>
    <t xml:space="preserve">сумма </t>
  </si>
  <si>
    <t>Команда ОП</t>
  </si>
  <si>
    <t>Команда ОМ</t>
  </si>
  <si>
    <t>Команда ОР</t>
  </si>
  <si>
    <t>Бухгалтер</t>
  </si>
  <si>
    <t>ФОТх2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</si>
  <si>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</si>
  <si>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</si>
  <si>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</si>
  <si>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</si>
  <si>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</si>
  <si>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</si>
  <si>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</si>
  <si>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</si>
  <si>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</si>
  <si>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</si>
  <si>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</si>
  <si>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</si>
  <si>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13 месяц</t>
  </si>
  <si>
    <t>14 месяц</t>
  </si>
  <si>
    <t>15 месяц</t>
  </si>
  <si>
    <t>Доход</t>
  </si>
  <si>
    <t>Загрузка 10%</t>
  </si>
  <si>
    <t>Загрузка 20%</t>
  </si>
  <si>
    <t>Загрузка 30%</t>
  </si>
  <si>
    <t>Загрузка 50%</t>
  </si>
  <si>
    <t>Загрузка 70%</t>
  </si>
  <si>
    <t>Загрузка 80%</t>
  </si>
  <si>
    <t>Загрузка 90%</t>
  </si>
  <si>
    <t>Средний чек</t>
  </si>
  <si>
    <t>Желаемое количество действующих</t>
  </si>
  <si>
    <t>Расходы</t>
  </si>
  <si>
    <t>Постоянные</t>
  </si>
  <si>
    <t>Кредит</t>
  </si>
  <si>
    <t>Команда Ильдар</t>
  </si>
  <si>
    <t>Переменные</t>
  </si>
  <si>
    <t>Комиссии банка</t>
  </si>
  <si>
    <t>Налог</t>
  </si>
  <si>
    <t>Себестоимость материал</t>
  </si>
  <si>
    <t>ФОТ Переменный</t>
  </si>
  <si>
    <t>Маркетинг бюджет</t>
  </si>
  <si>
    <t>&gt;</t>
  </si>
  <si>
    <t xml:space="preserve">Маркетинг в % </t>
  </si>
  <si>
    <t>Расход</t>
  </si>
  <si>
    <t>Прибыль</t>
  </si>
  <si>
    <t>Маржинальность %</t>
  </si>
  <si>
    <t>Вложения</t>
  </si>
  <si>
    <t>Срок возрата инвестиций</t>
  </si>
  <si>
    <t>Воронка маркетинга</t>
  </si>
  <si>
    <t xml:space="preserve"> </t>
  </si>
  <si>
    <t>Цена лида</t>
  </si>
  <si>
    <t>Лиды</t>
  </si>
  <si>
    <t>План в месяц</t>
  </si>
  <si>
    <t>Квалификация лида</t>
  </si>
  <si>
    <t>Назначена встреча</t>
  </si>
  <si>
    <t>Прошла встреча</t>
  </si>
  <si>
    <t>Продажа сопровождения</t>
  </si>
  <si>
    <t>Конверсия с лида в покупку %</t>
  </si>
  <si>
    <t>Итого расходов</t>
  </si>
  <si>
    <t>Наименование</t>
  </si>
  <si>
    <t>шт</t>
  </si>
  <si>
    <t>кол-во</t>
  </si>
  <si>
    <t>цена</t>
  </si>
  <si>
    <t>стоимость</t>
  </si>
  <si>
    <t>1 Этап</t>
  </si>
  <si>
    <t>Станки</t>
  </si>
  <si>
    <t>Бортогиб</t>
  </si>
  <si>
    <t>Мультикам</t>
  </si>
  <si>
    <t>Доставка установка</t>
  </si>
  <si>
    <t>Цех</t>
  </si>
  <si>
    <t>Материал на стеллажи и столы</t>
  </si>
  <si>
    <t xml:space="preserve">Инструмент </t>
  </si>
  <si>
    <t>Открытие</t>
  </si>
  <si>
    <t>Депозит</t>
  </si>
  <si>
    <t>Маркетинговый бюджет</t>
  </si>
  <si>
    <t>Закуп расходников</t>
  </si>
  <si>
    <t>Битрикс</t>
  </si>
  <si>
    <t>Подписки на сервисы</t>
  </si>
  <si>
    <t>2 Этап</t>
  </si>
  <si>
    <t xml:space="preserve">Лазерный </t>
  </si>
  <si>
    <t>Сварочный</t>
  </si>
  <si>
    <t>Материал на обустройство</t>
  </si>
  <si>
    <t>Материал на вывески для себя</t>
  </si>
  <si>
    <t>Обустройство офиса</t>
  </si>
  <si>
    <t>Кухня и раздевалка</t>
  </si>
  <si>
    <t>Униформа</t>
  </si>
  <si>
    <t>Операционные</t>
  </si>
  <si>
    <t>3 Этап</t>
  </si>
  <si>
    <t>Лазерная сварка</t>
  </si>
  <si>
    <t>Бортогиб по нерже</t>
  </si>
  <si>
    <t>Водородная горелка</t>
  </si>
  <si>
    <t>Открытие 3х точек</t>
  </si>
  <si>
    <t>На ошибки</t>
  </si>
  <si>
    <t>Наименование работ</t>
  </si>
  <si>
    <t>тыс. тенге</t>
  </si>
  <si>
    <t>Итого CAPEX</t>
  </si>
  <si>
    <t>Доходы (тыс. тенге)</t>
  </si>
  <si>
    <t xml:space="preserve"> год 1</t>
  </si>
  <si>
    <t>год 2</t>
  </si>
  <si>
    <t>год 3</t>
  </si>
  <si>
    <t>3 года</t>
  </si>
  <si>
    <t>Итого выручка</t>
  </si>
  <si>
    <t>Постоянные Расходы</t>
  </si>
  <si>
    <t>Переменные Расходы</t>
  </si>
  <si>
    <t>ФОТ Постоянный</t>
  </si>
  <si>
    <t>Итого расходы</t>
  </si>
  <si>
    <t>Чистая прибыль</t>
  </si>
  <si>
    <t>Инвестор</t>
  </si>
  <si>
    <t>Ежемесячная выплата</t>
  </si>
  <si>
    <t>Ставка</t>
  </si>
  <si>
    <t>Срок (месяцев)</t>
  </si>
  <si>
    <t>Сумма</t>
  </si>
  <si>
    <t>Общая сумма возврата за весь период</t>
  </si>
  <si>
    <t>Инвестор 1</t>
  </si>
  <si>
    <t>Инвестор 2</t>
  </si>
  <si>
    <t>Инвестор 3</t>
  </si>
  <si>
    <t>Инвестор 4</t>
  </si>
  <si>
    <t>Инвесторов 7</t>
  </si>
  <si>
    <t xml:space="preserve">Дата </t>
  </si>
  <si>
    <t>Контрагент</t>
  </si>
  <si>
    <t>НДС</t>
  </si>
  <si>
    <t>Категория затрат</t>
  </si>
  <si>
    <t>нал/безнал</t>
  </si>
  <si>
    <t>заметки</t>
  </si>
  <si>
    <t>Суммарные затраты по категориям</t>
  </si>
  <si>
    <t>Открытие счета в Forte Bank и подключение интернет банкинга</t>
  </si>
  <si>
    <t>Адм.расходы</t>
  </si>
  <si>
    <t>нал</t>
  </si>
  <si>
    <t>Паушальный взнос</t>
  </si>
  <si>
    <t>Строй материалы</t>
  </si>
  <si>
    <t>Ремонтные работы</t>
  </si>
  <si>
    <t>Оборудование ТЗ</t>
  </si>
  <si>
    <t>Прочие расходы</t>
  </si>
  <si>
    <t>Оплата за аренду</t>
  </si>
  <si>
    <t>ИП Бексултанова</t>
  </si>
  <si>
    <t>вкл</t>
  </si>
  <si>
    <t>безнал</t>
  </si>
  <si>
    <t>Оплата за риэлторские услуги</t>
  </si>
  <si>
    <t>ИП "Kazakh Hospitality"</t>
  </si>
  <si>
    <t>прочие расходы</t>
  </si>
  <si>
    <t>Оплата строительных материалов</t>
  </si>
  <si>
    <t>ИП Орозбаев</t>
  </si>
  <si>
    <t>Оплата за ремонтные работы 20%</t>
  </si>
  <si>
    <t>ИП АСАНҰЛЫ</t>
  </si>
  <si>
    <t>20% аванс за ремонтные работы Зауру</t>
  </si>
  <si>
    <t>ИП KazSnab</t>
  </si>
  <si>
    <t>ТОО Invictus Fitness</t>
  </si>
  <si>
    <t>Оплата за проектную работу по вентиляции</t>
  </si>
  <si>
    <t>Веселова Елена Александровна</t>
  </si>
  <si>
    <t>50% аванс</t>
  </si>
  <si>
    <t>Оплата за вывоз мусора</t>
  </si>
  <si>
    <t>Байсеитова Майра Калдыкбаевна</t>
  </si>
  <si>
    <t>Оплата за электроснабжение</t>
  </si>
  <si>
    <t>Бексултанова Назерке Аскарбаевна</t>
  </si>
  <si>
    <t>Оплата сантехнику</t>
  </si>
  <si>
    <t>Андрей Р (каспи)</t>
  </si>
  <si>
    <t>Зарплата Салыковой С. за апрель</t>
  </si>
  <si>
    <t>Салыкова Сауле</t>
  </si>
  <si>
    <t>Предоплата за спортивное оборудование Panatta</t>
  </si>
  <si>
    <t>Адылбек Ерназ (ТОО Q-fit)</t>
  </si>
  <si>
    <t>ТОО "Q-fit"</t>
  </si>
  <si>
    <t>Предоплата 20% за оборудование TECHNOGYM</t>
  </si>
  <si>
    <t>ТОО Wellness Solutions</t>
  </si>
  <si>
    <t>Оплата за кабеля</t>
  </si>
  <si>
    <t>ИП Джалмагамбетов Нурлан Турсумбаевич</t>
  </si>
  <si>
    <t>Медетов Е.Т.</t>
  </si>
  <si>
    <t>Зарплата Сагандыковой Ж. за май</t>
  </si>
  <si>
    <t>Сагандыкова Жибек</t>
  </si>
  <si>
    <t>Тулегенов Азамат (ТОО Q-fit)</t>
  </si>
  <si>
    <t>Асанулы Жасулан</t>
  </si>
  <si>
    <t>20% оплата Зауру</t>
  </si>
  <si>
    <t>Зарплата Салыковой С. за май</t>
  </si>
  <si>
    <t>Оплата за керамогранит и сливной бачок</t>
  </si>
  <si>
    <t>ТОО Альфа-КТ</t>
  </si>
  <si>
    <t>ИП Алматерм КЗ</t>
  </si>
  <si>
    <t>Возмещение затрат по ком.услугам</t>
  </si>
  <si>
    <t>Бухгалтерские услуги</t>
  </si>
  <si>
    <t>ТОО Nasip Group</t>
  </si>
  <si>
    <t>адм.расходы</t>
  </si>
  <si>
    <t>Закуп регистров для документов</t>
  </si>
  <si>
    <t xml:space="preserve">ТОО Абди </t>
  </si>
  <si>
    <t>Госпошлина за перерегистрацию ТОО</t>
  </si>
  <si>
    <t>НАО Правительство для граждан</t>
  </si>
  <si>
    <t>Оплата за трапы</t>
  </si>
  <si>
    <t>ИП Датчав</t>
  </si>
  <si>
    <t xml:space="preserve">Оплата за керамогранит </t>
  </si>
  <si>
    <t>ТОО Торговый Дом Керамин Астана</t>
  </si>
  <si>
    <t>возмещение за  плитку керамогранита (темный образец)</t>
  </si>
  <si>
    <t>Асанулы Ж</t>
  </si>
  <si>
    <t>Зарплата Сагандыковой Ж.за июнь</t>
  </si>
  <si>
    <t>доставка от ИП Алматерм</t>
  </si>
  <si>
    <t>Выдача наличных для закупа строй.материалов для пристройки</t>
  </si>
  <si>
    <t>Курманиязов Акылжан</t>
  </si>
  <si>
    <t>Оплата за ноутбук и принтер</t>
  </si>
  <si>
    <t>ТОО Белый Ветер KZ</t>
  </si>
  <si>
    <t>аванс за июль 2021</t>
  </si>
  <si>
    <t>фот</t>
  </si>
  <si>
    <t>Предоплата за отопление</t>
  </si>
  <si>
    <t>Асанулы Жасулан передал Зауру</t>
  </si>
  <si>
    <t>ремонтные работы</t>
  </si>
  <si>
    <t>20% оплата Зауру(3 платеж)</t>
  </si>
  <si>
    <t>Оплата за программу 1С</t>
  </si>
  <si>
    <t>Предоплата 70% за оборудование TECHNOGYM</t>
  </si>
  <si>
    <t>зарплатные налоги за апрель-май-июнь</t>
  </si>
  <si>
    <t>НАО "Гос. корпорация "Правительство для граждан"</t>
  </si>
  <si>
    <t>налоги</t>
  </si>
  <si>
    <t>Оплата за смесители и душевые системы</t>
  </si>
  <si>
    <t>ИП Мастерская Уюта Астана</t>
  </si>
  <si>
    <t>Предоплата за оборудование TECHNOGYM</t>
  </si>
  <si>
    <t>Предоплата 70% за звуковое оборудование</t>
  </si>
  <si>
    <t>ИП Чернигина Н.В.</t>
  </si>
  <si>
    <t>Звоковое оборудование</t>
  </si>
  <si>
    <t>пеня</t>
  </si>
  <si>
    <t xml:space="preserve">Оплата за резину напольную </t>
  </si>
  <si>
    <t>ООО КРАМБЕКС</t>
  </si>
  <si>
    <t>Зарплата за июль 2021</t>
  </si>
  <si>
    <t>Предоплата за шкаф образец</t>
  </si>
  <si>
    <t>ИП BB GROUP</t>
  </si>
  <si>
    <t>оборудование</t>
  </si>
  <si>
    <t>Аванс за август 2021</t>
  </si>
  <si>
    <t>Остаток за шкаф образец</t>
  </si>
  <si>
    <t>зарплатные налоги за июль</t>
  </si>
  <si>
    <t>Оплата за турникеты</t>
  </si>
  <si>
    <t>ИП Безопасность зданий</t>
  </si>
  <si>
    <t xml:space="preserve">оборудование </t>
  </si>
  <si>
    <t>Оплата за видеокамеры</t>
  </si>
  <si>
    <t>ТОО "Service City Pro"</t>
  </si>
  <si>
    <t>Оплата за сантехнику</t>
  </si>
  <si>
    <t>ТОО "CSGKZ (Си Эс Джи КЗ)"</t>
  </si>
  <si>
    <t>Предоплата за перегородки и двери 70%</t>
  </si>
  <si>
    <t>ИП Байзаков</t>
  </si>
  <si>
    <t>Оплата 100% за душевые перегородки</t>
  </si>
  <si>
    <t>ИП ABC Group Ахмет Жанибек Кайыргалиулы</t>
  </si>
  <si>
    <t xml:space="preserve">Предоплата 30% за спорт оборудование </t>
  </si>
  <si>
    <t>ИП Fitness accessories</t>
  </si>
  <si>
    <t xml:space="preserve">Оплата за строй материалы </t>
  </si>
  <si>
    <t xml:space="preserve">Остаток оплаты за звуковое оборудование </t>
  </si>
  <si>
    <t xml:space="preserve">Оплата за кассовый аппарат </t>
  </si>
  <si>
    <t>ИП "RCPP_Astana"</t>
  </si>
  <si>
    <t>Закуп металла, оплата энергетикам, оплата грузчикам</t>
  </si>
  <si>
    <t>Имашев Бахтияр</t>
  </si>
  <si>
    <t>Зарплата за август 2021</t>
  </si>
  <si>
    <t>Целевые сборы на замену насосов воды</t>
  </si>
  <si>
    <t>Услуги транспортной компании (доставка резины)</t>
  </si>
  <si>
    <t>ТОО SM Logistic Group</t>
  </si>
  <si>
    <t>Предоплата 30% за ремонт кровли</t>
  </si>
  <si>
    <t>ИП Roofs Construction</t>
  </si>
  <si>
    <t>выдано в подотчет за оплату ОПС</t>
  </si>
  <si>
    <t>Альбеков Рамазан</t>
  </si>
  <si>
    <t xml:space="preserve">оплата за строй материалы </t>
  </si>
  <si>
    <t>ТОО "ТехноНИКОЛЬ-КАЗАХСТАН"</t>
  </si>
  <si>
    <t xml:space="preserve">Оплата за образцы краски </t>
  </si>
  <si>
    <t>ТОО Optimus KZ</t>
  </si>
  <si>
    <t xml:space="preserve">Предоплата 50% за винил </t>
  </si>
  <si>
    <t>ТОО "ТД iPol"</t>
  </si>
  <si>
    <t>Предоплата 70% за шкаф и ресепшн</t>
  </si>
  <si>
    <t>ИП "Исмагулова "</t>
  </si>
  <si>
    <t>Оплата грузчикам за занос напольной резины</t>
  </si>
  <si>
    <t>Аванс за ремонт кровли</t>
  </si>
  <si>
    <t xml:space="preserve">Оплата за компрессор </t>
  </si>
  <si>
    <t>ИП Нигай К.А.</t>
  </si>
  <si>
    <t>Предоплата 70% за каменные раковины</t>
  </si>
  <si>
    <t>ИП Касымжанова М.Ж.</t>
  </si>
  <si>
    <t xml:space="preserve">Предоплата 70% за Оказание услуг по разработке приложения
“EntryX” 1
</t>
  </si>
  <si>
    <t>ТОО Fitness Labs</t>
  </si>
  <si>
    <t>оплата за вывоз мусора</t>
  </si>
  <si>
    <t>НДС на импорт</t>
  </si>
  <si>
    <t>УГД по Алматинскому району</t>
  </si>
  <si>
    <t xml:space="preserve">Предоплата за шкафы в раздевалки </t>
  </si>
  <si>
    <t xml:space="preserve">ИП Гермаш Артем </t>
  </si>
  <si>
    <t>Оплата за краску на стены</t>
  </si>
  <si>
    <t xml:space="preserve">Оплата за краску на потолки </t>
  </si>
  <si>
    <t>ТОО Азия Стиль</t>
  </si>
  <si>
    <t xml:space="preserve">Оплата за доставку турникетов </t>
  </si>
  <si>
    <t>Оплата за вывоз мусора и доставку краски</t>
  </si>
  <si>
    <t>Остаток за ремонт кровли</t>
  </si>
  <si>
    <t xml:space="preserve">Оплата за расходный материал </t>
  </si>
  <si>
    <t xml:space="preserve">госпошлина за регистрация договора аренды </t>
  </si>
  <si>
    <t>Оплата за 1С</t>
  </si>
  <si>
    <t>ТОО Инсар Консалтинг</t>
  </si>
  <si>
    <t xml:space="preserve">Оплата за ремонтные работы </t>
  </si>
  <si>
    <t>Исматов Фаррух</t>
  </si>
  <si>
    <t>оплата за наружнюю вывеску</t>
  </si>
  <si>
    <t>ТОО MR.TARABRIN</t>
  </si>
  <si>
    <t>зарплатные налоги</t>
  </si>
  <si>
    <t>Оплата за двери</t>
  </si>
  <si>
    <t>ТОО "HAN DOORS"</t>
  </si>
  <si>
    <t>Оплата за светильники 9шт</t>
  </si>
  <si>
    <t>Медешов Досбол</t>
  </si>
  <si>
    <t>Доплата за светильник 1 шт</t>
  </si>
  <si>
    <t>оплата за керамогранит</t>
  </si>
  <si>
    <t>ТОО Керамин Астана</t>
  </si>
  <si>
    <t xml:space="preserve">Доплата 50% за винил </t>
  </si>
  <si>
    <t>Оплата за краску на декор штукатурку</t>
  </si>
  <si>
    <t>Оплата за счетчики</t>
  </si>
  <si>
    <t>ТОО Статус Групп</t>
  </si>
  <si>
    <t>Оплата за монтажную пену</t>
  </si>
  <si>
    <t>зарплата за сентябрь 2021</t>
  </si>
  <si>
    <t xml:space="preserve">Оплата за автоматы </t>
  </si>
  <si>
    <t>ИП AST SVET</t>
  </si>
  <si>
    <t>Остаток за отопление</t>
  </si>
  <si>
    <t>Предоплата 50% за установку дверей</t>
  </si>
  <si>
    <t xml:space="preserve">Сагандыкова Жибек </t>
  </si>
  <si>
    <t>Оплата за плинтуса на 1 этаж</t>
  </si>
  <si>
    <t>ИП Қойшыбаева Дина Еркінбекқызы</t>
  </si>
  <si>
    <t>Предоплата 100% за полочки в душевые</t>
  </si>
  <si>
    <t>ТОО Леруа Мерлен Казахстан</t>
  </si>
  <si>
    <t xml:space="preserve">Оплата за монитор, клавиатуру и вебкамеру на ресепшн </t>
  </si>
  <si>
    <t>Доплата 50% за установку дверей</t>
  </si>
  <si>
    <t xml:space="preserve">Предоплата 50% за кресла на ресепшн и в офис </t>
  </si>
  <si>
    <t>Баян Жакиянова</t>
  </si>
  <si>
    <t>оплата за керамогранит 6кв.м</t>
  </si>
  <si>
    <t>ТОО Торговый Дом "Керамин Астана"</t>
  </si>
  <si>
    <t>Оплата за перепрошивку ккм</t>
  </si>
  <si>
    <t xml:space="preserve">оплата за смеситель и краску для плинтусов </t>
  </si>
  <si>
    <t xml:space="preserve">доставка керамогранита </t>
  </si>
  <si>
    <t>рендеры для открытия предпродаж</t>
  </si>
  <si>
    <t>ТОО "MR.TARABRIN"</t>
  </si>
  <si>
    <t xml:space="preserve">оплата за автоматы </t>
  </si>
  <si>
    <t>Оплата за картридж</t>
  </si>
  <si>
    <t>Оплата за стремянку</t>
  </si>
  <si>
    <t>Оплата за кресло и стол из икеа</t>
  </si>
  <si>
    <t>Доплата 10% за оборудование TECHNOGYM</t>
  </si>
  <si>
    <t>оплата за вывоз мусора (каспи перевод)</t>
  </si>
  <si>
    <t>Анар М.</t>
  </si>
  <si>
    <t>Оплата за отключение воды для подключения счетчиков (перевод на каспи)</t>
  </si>
  <si>
    <t>Марат А.</t>
  </si>
  <si>
    <t>оплата за сборку мебели</t>
  </si>
  <si>
    <t>Александр</t>
  </si>
  <si>
    <t>печать баннера</t>
  </si>
  <si>
    <t>ИП Press Art</t>
  </si>
  <si>
    <t xml:space="preserve">оплата за розетки и выключатели </t>
  </si>
  <si>
    <t>ИП Ашимова М.М.</t>
  </si>
  <si>
    <t>оплата за сотовый телефон на ресепшн</t>
  </si>
  <si>
    <t>покупка кассового ящика</t>
  </si>
  <si>
    <t>ТОО IDIA MARKET</t>
  </si>
  <si>
    <t xml:space="preserve">Предоплата 50% за тумбу в кабинет
</t>
  </si>
  <si>
    <t>оплата за удлинительную часть для стока воды к унитазу</t>
  </si>
  <si>
    <t>ИП Kran</t>
  </si>
  <si>
    <t>покупка хоз товаров в офис</t>
  </si>
  <si>
    <t>Оплата за тариф билайн на сотовый телефон</t>
  </si>
  <si>
    <t>Оплата за ОФД (кассовый аппарат)</t>
  </si>
  <si>
    <t>оплата за кассовую ленту, файлы, а4</t>
  </si>
  <si>
    <t>вывоз мусора (на каспи)</t>
  </si>
  <si>
    <t>Гулмира Д</t>
  </si>
  <si>
    <t xml:space="preserve">оплата за краску </t>
  </si>
  <si>
    <t>оплата за маски и бахилы</t>
  </si>
  <si>
    <t>ИП KAZMEDSNAB</t>
  </si>
  <si>
    <t xml:space="preserve">Доплата за тумбу в кабинет </t>
  </si>
  <si>
    <t>Оплата за подключение интернета</t>
  </si>
  <si>
    <t>ТОО Smart Communications</t>
  </si>
  <si>
    <t>Оплата за тариф на сотовый телефон</t>
  </si>
  <si>
    <t>Beeline</t>
  </si>
  <si>
    <t>предоплата 70% за перила и балетный станок</t>
  </si>
  <si>
    <t>ИП Азевич К.Н.</t>
  </si>
  <si>
    <t xml:space="preserve">доплата за проект по вентиляции </t>
  </si>
  <si>
    <t>оплата доставки полочек в душевые</t>
  </si>
  <si>
    <t>оплата за светильники</t>
  </si>
  <si>
    <t>ИП CONNECTION ELECTRON</t>
  </si>
  <si>
    <t xml:space="preserve">оплата за светильники и рамки </t>
  </si>
  <si>
    <t xml:space="preserve">аванс строителям </t>
  </si>
  <si>
    <t xml:space="preserve">нал </t>
  </si>
  <si>
    <t xml:space="preserve"> предоплата 50% за мебель в кабинет для бухгалтера </t>
  </si>
  <si>
    <t xml:space="preserve">абонплата за интернет </t>
  </si>
  <si>
    <t xml:space="preserve">прошивка принтера </t>
  </si>
  <si>
    <t>ТОО Integra Business</t>
  </si>
  <si>
    <t xml:space="preserve">оплата за светильники </t>
  </si>
  <si>
    <t>ИП Медешова Улмес Серкеевна</t>
  </si>
  <si>
    <t xml:space="preserve">доплата за мебель для бухгалтера </t>
  </si>
  <si>
    <t>Предоплата за монтажные работы по вентиляции по договору №2021/10/28 от 28.10.2021</t>
  </si>
  <si>
    <t>Абылканов А.Б.</t>
  </si>
  <si>
    <t xml:space="preserve">Предоплата 80% за вент оборудование </t>
  </si>
  <si>
    <t>ТОО Vent Center</t>
  </si>
  <si>
    <t>аванс за строительные работы</t>
  </si>
  <si>
    <t>покупка бумаги а4 и ручек</t>
  </si>
  <si>
    <t>оплата за обед сотрудникам</t>
  </si>
  <si>
    <t>Оплата за ноутбук для бухгалтера</t>
  </si>
  <si>
    <t>оплата за картридж и коврик под мышку</t>
  </si>
  <si>
    <t>оплата за ОФД (кассовый аппарат)</t>
  </si>
  <si>
    <t xml:space="preserve">оплата за тариф актив на сотовый телефон
</t>
  </si>
  <si>
    <t>оплата за краску</t>
  </si>
  <si>
    <t>оплата за световое оборудование в ГП</t>
  </si>
  <si>
    <t>Оксана Л (Audio max)</t>
  </si>
  <si>
    <t>покупка бумаги а4</t>
  </si>
  <si>
    <t>комиссия банка за апрель 2021</t>
  </si>
  <si>
    <t>АО Forte Bank</t>
  </si>
  <si>
    <t>комиссия банка за май 2021</t>
  </si>
  <si>
    <t>комиссия банка за июнь 2021</t>
  </si>
  <si>
    <t>комиссия банка за июль 2021</t>
  </si>
  <si>
    <t>комиссия банка за август 2021</t>
  </si>
  <si>
    <t>комиссия банка за сентябрь 2021</t>
  </si>
  <si>
    <t>комиссия банка за октябрь 2021</t>
  </si>
  <si>
    <t>оплата за фены и чайник</t>
  </si>
  <si>
    <t>ТОО «Arena S» (Арена S)</t>
  </si>
  <si>
    <t xml:space="preserve">оплата за фены </t>
  </si>
  <si>
    <t xml:space="preserve">оплата за светильник и рамки </t>
  </si>
  <si>
    <t>доплата за раковины</t>
  </si>
  <si>
    <t>оплата за тренажеры Panatta</t>
  </si>
  <si>
    <t>ТОО Q-Fit</t>
  </si>
  <si>
    <t>зарплата за октябрь 2021</t>
  </si>
  <si>
    <t>557 613,00</t>
  </si>
  <si>
    <t xml:space="preserve">147 775,00
</t>
  </si>
  <si>
    <t xml:space="preserve">Ертаева Дильда </t>
  </si>
  <si>
    <t>аванс за ноябрь 2021</t>
  </si>
  <si>
    <t xml:space="preserve">Абдурахманов Батыр </t>
  </si>
  <si>
    <t>оплата за установку дверей</t>
  </si>
  <si>
    <t>доставка рамок с Нур Электро</t>
  </si>
  <si>
    <t>Остаток на расчетном счете Forte (в тенге)</t>
  </si>
  <si>
    <t>Остаток на расчетном счете Kaspi(в тенге)</t>
  </si>
  <si>
    <t>Остаток в основной кассе (в тенге)</t>
  </si>
  <si>
    <t>Остаток в кассе (приход от продаж) (в тенге)</t>
  </si>
  <si>
    <t>С накладной Санжика</t>
  </si>
  <si>
    <t>№</t>
  </si>
  <si>
    <t>Количество</t>
  </si>
  <si>
    <t>газоблок 10</t>
  </si>
  <si>
    <t>2100 шт</t>
  </si>
  <si>
    <t>кирпич</t>
  </si>
  <si>
    <t>6400 шт</t>
  </si>
  <si>
    <t>Керамогранит</t>
  </si>
  <si>
    <t>Продавец:</t>
  </si>
  <si>
    <t>скидка</t>
  </si>
  <si>
    <t>цена cо скидкой</t>
  </si>
  <si>
    <t>цемент</t>
  </si>
  <si>
    <t>20 м</t>
  </si>
  <si>
    <t xml:space="preserve">серая плитка </t>
  </si>
  <si>
    <t xml:space="preserve">Дастан авангард </t>
  </si>
  <si>
    <t>отсев</t>
  </si>
  <si>
    <t>50 м</t>
  </si>
  <si>
    <t xml:space="preserve">синяя плитка </t>
  </si>
  <si>
    <t>Милана Керамин</t>
  </si>
  <si>
    <t>песок</t>
  </si>
  <si>
    <t>100 м</t>
  </si>
  <si>
    <t>синяя плитка</t>
  </si>
  <si>
    <t>сетка 5х5</t>
  </si>
  <si>
    <t>40 м2</t>
  </si>
  <si>
    <t>ротбонд</t>
  </si>
  <si>
    <t>60 м</t>
  </si>
  <si>
    <t>грунтовка</t>
  </si>
  <si>
    <t>100л</t>
  </si>
  <si>
    <t>клей газоблок</t>
  </si>
  <si>
    <t xml:space="preserve">Сантехника </t>
  </si>
  <si>
    <t>Саламат Табыс</t>
  </si>
  <si>
    <t>Genbere</t>
  </si>
  <si>
    <t>Kran.kz</t>
  </si>
  <si>
    <t>Милана</t>
  </si>
  <si>
    <t>Сергей Мега Арт</t>
  </si>
  <si>
    <t>ведро белое 15 л</t>
  </si>
  <si>
    <t>10 шт</t>
  </si>
  <si>
    <t>Трап 65см</t>
  </si>
  <si>
    <t>миксер средний</t>
  </si>
  <si>
    <t>3 шт</t>
  </si>
  <si>
    <t>Инсталляция</t>
  </si>
  <si>
    <t>шпатель 10</t>
  </si>
  <si>
    <t>5 шт</t>
  </si>
  <si>
    <t>Душевой смеситель женский</t>
  </si>
  <si>
    <t>шпатель 30</t>
  </si>
  <si>
    <t>Душевой смеситель мужской</t>
  </si>
  <si>
    <t>лопата совковая</t>
  </si>
  <si>
    <t>2 шт</t>
  </si>
  <si>
    <t>Раковниа подкладная</t>
  </si>
  <si>
    <t>мастерок</t>
  </si>
  <si>
    <t>Унитаз</t>
  </si>
  <si>
    <t>ковш</t>
  </si>
  <si>
    <t>смеситель</t>
  </si>
  <si>
    <t>молоток</t>
  </si>
  <si>
    <t>Ержик</t>
  </si>
  <si>
    <t>молоток резиновый</t>
  </si>
  <si>
    <t>диспенсер для туалетной бумаги</t>
  </si>
  <si>
    <t>леска по 100 м</t>
  </si>
  <si>
    <t>диспенсер для мыла</t>
  </si>
  <si>
    <t>обивка с порошком</t>
  </si>
  <si>
    <t xml:space="preserve">крючок </t>
  </si>
  <si>
    <t>пила газоблок</t>
  </si>
  <si>
    <t>1 шт</t>
  </si>
  <si>
    <t xml:space="preserve">корзина мусорная </t>
  </si>
  <si>
    <t>бур 6-8</t>
  </si>
  <si>
    <t>по 5 шт</t>
  </si>
  <si>
    <t xml:space="preserve">фен </t>
  </si>
  <si>
    <t>диск отрезной 125</t>
  </si>
  <si>
    <t>гребенка 10 см</t>
  </si>
  <si>
    <t>гребенка 20 см</t>
  </si>
  <si>
    <t>рулетка 5 м</t>
  </si>
  <si>
    <t>Освещение</t>
  </si>
  <si>
    <t>Кол-во</t>
  </si>
  <si>
    <t xml:space="preserve">Карлыгаш </t>
  </si>
  <si>
    <t>ИП «ASTANAGLOBALCOMMERCE»</t>
  </si>
  <si>
    <t>Leoled</t>
  </si>
  <si>
    <t>Inter LED</t>
  </si>
  <si>
    <t>Nur electro</t>
  </si>
  <si>
    <t xml:space="preserve">Китай через Сауле </t>
  </si>
  <si>
    <t>Сборный закуп</t>
  </si>
  <si>
    <t xml:space="preserve">Итого </t>
  </si>
  <si>
    <t>Поставщик</t>
  </si>
  <si>
    <t>рулетка 10 м</t>
  </si>
  <si>
    <t>Линейный 1250*75*75 55Вт</t>
  </si>
  <si>
    <t xml:space="preserve">дорого </t>
  </si>
  <si>
    <t>ждем</t>
  </si>
  <si>
    <t>карандаш</t>
  </si>
  <si>
    <t>1 п</t>
  </si>
  <si>
    <t>Линейный 2000*75*75 55Вт</t>
  </si>
  <si>
    <t>ждем цены на линейные</t>
  </si>
  <si>
    <t>маркер</t>
  </si>
  <si>
    <t>Линейный 1500*75*75 45Вт</t>
  </si>
  <si>
    <t>уровень 60 см</t>
  </si>
  <si>
    <t>Крест линейный  1000*50*75 90Вт</t>
  </si>
  <si>
    <t>конц.нож с запаской</t>
  </si>
  <si>
    <t>3х6</t>
  </si>
  <si>
    <t>Спот встроенный 15Вт</t>
  </si>
  <si>
    <t>правило 2.5 м</t>
  </si>
  <si>
    <t>Линейный квадрат 3500*5000 360Вт</t>
  </si>
  <si>
    <t>правило 1.5 м</t>
  </si>
  <si>
    <t>Линейный квадрат 2800*1500 180Вт</t>
  </si>
  <si>
    <t>мешок мус.</t>
  </si>
  <si>
    <t>100 шт</t>
  </si>
  <si>
    <t>Светодиодная лента 12V 14w 4000k</t>
  </si>
  <si>
    <t>пена</t>
  </si>
  <si>
    <t>8 шт</t>
  </si>
  <si>
    <t>Drıver 300w 12v</t>
  </si>
  <si>
    <t>полутерок</t>
  </si>
  <si>
    <t>Профиль для светодиодной ленты 16*12 (Тип 5)</t>
  </si>
  <si>
    <t>бита</t>
  </si>
  <si>
    <t>1 упак.</t>
  </si>
  <si>
    <t>Лента RGB 220V подсветка</t>
  </si>
  <si>
    <t>кабель мягкий 2х2.5</t>
  </si>
  <si>
    <t>Контролер RGB 220V</t>
  </si>
  <si>
    <t>гкл влага</t>
  </si>
  <si>
    <t>30 шт</t>
  </si>
  <si>
    <t>Шинопровод 220V черный 2м 2line (СП7)</t>
  </si>
  <si>
    <t>направляющий</t>
  </si>
  <si>
    <t>25 шт</t>
  </si>
  <si>
    <t>Светильник трековый книжка 12 Вт</t>
  </si>
  <si>
    <t>профиль</t>
  </si>
  <si>
    <t>60 шт</t>
  </si>
  <si>
    <t>саморез гкл</t>
  </si>
  <si>
    <t>10 п</t>
  </si>
  <si>
    <t>семечки</t>
  </si>
  <si>
    <t>5 п</t>
  </si>
  <si>
    <t>дюбель 6х40</t>
  </si>
  <si>
    <t>5 упак</t>
  </si>
  <si>
    <t>вилка</t>
  </si>
  <si>
    <t>розетка 4 поста наруж</t>
  </si>
  <si>
    <t>изолента</t>
  </si>
  <si>
    <t>пасатижы</t>
  </si>
  <si>
    <t>отвертка америк</t>
  </si>
  <si>
    <t>подвес</t>
  </si>
  <si>
    <t>150 шт</t>
  </si>
  <si>
    <t>патрон</t>
  </si>
  <si>
    <t>лампочка 150 энерг</t>
  </si>
  <si>
    <t>6 шт</t>
  </si>
  <si>
    <t>пеноплекс 5</t>
  </si>
  <si>
    <t>2 пач.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</si>
</sst>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#,##0;\(#,##0\)"/>
    <numFmt numFmtId="165" formatCode="[$р.-419]#,##0.00"/>
    <numFmt numFmtId="166" formatCode="#,##0.00;\(#,##0.00\)"/>
    <numFmt numFmtId="167" formatCode="#,##0.0"/>
    <numFmt numFmtId="168" formatCode="[$₸]#,##0.00"/>
    <numFmt numFmtId="169" formatCode="[$$]#,##0.00"/>
    <numFmt numFmtId="170" formatCode="0.0"/>
    <numFmt numFmtId="171" formatCode="\ * #,##0&quot;    &quot;;\-* #,##0&quot;    &quot;;\ * \-#&quot;    &quot;;\ @"/>
    <numFmt numFmtId="172" formatCode="#,##0_ ;\-#,##0\ "/>
    <numFmt numFmtId="173" formatCode="DD\.MM\.YYYY"/>
    <numFmt numFmtId="174" formatCode="D\.M\.YYYY"/>
    <numFmt numFmtId="175" formatCode="0.0%"/>
  </numFmts>
  <fonts count="38">
    <font>
      <sz val="12.0"/>
      <color rgb="FF000000"/>
      <name val="Calibri"/>
      <scheme val="minor"/>
    </font>
    <font>
      <sz val="11.0"/>
      <color rgb="FF000000"/>
      <name val="Arial"/>
    </font>
    <font>
      <b/>
      <sz val="11.0"/>
      <color rgb="FF000000"/>
      <name val="Montserrat"/>
    </font>
    <font>
      <color theme="1"/>
      <name val="Calibri"/>
    </font>
    <font>
      <sz val="12.0"/>
      <color rgb="FF000000"/>
      <name val="Montserrat"/>
    </font>
    <font>
      <sz val="11.0"/>
      <color rgb="FF000000"/>
      <name val="Montserrat"/>
    </font>
    <font>
      <color theme="1"/>
      <name val="Montserrat"/>
    </font>
    <font>
      <sz val="12.0"/>
      <color theme="1"/>
      <name val="Montserrat"/>
    </font>
    <font>
      <b/>
      <sz val="11.0"/>
      <color rgb="FF000000"/>
      <name val="Arial"/>
    </font>
    <font>
      <b/>
      <color theme="1"/>
      <name val="Calibri"/>
    </font>
    <font>
      <b/>
      <color theme="1"/>
      <name val="Montserrat"/>
    </font>
    <font>
      <b/>
      <sz val="12.0"/>
      <color theme="1"/>
      <name val="Montserrat"/>
    </font>
    <font>
      <sz val="12.0"/>
      <color theme="1"/>
      <name val="Calibri"/>
    </font>
    <font>
      <color theme="1"/>
      <name val="Calibri"/>
      <scheme val="minor"/>
    </font>
    <font/>
    <font>
      <b/>
      <color rgb="FF93C47D"/>
      <name val="Montserrat"/>
    </font>
    <font>
      <b/>
      <sz val="12.0"/>
      <color rgb="FF000000"/>
      <name val="Montserrat"/>
    </font>
    <font>
      <sz val="7.0"/>
      <color rgb="FF000000"/>
      <name val="Arial"/>
    </font>
    <font>
      <sz val="12.0"/>
      <color rgb="FF000000"/>
      <name val="Calibri"/>
    </font>
    <font>
      <b/>
      <sz val="12.0"/>
      <color rgb="FF000000"/>
      <name val="Calibri"/>
    </font>
    <font>
      <b/>
      <sz val="11.0"/>
      <color theme="1"/>
      <name val="Montserrat"/>
    </font>
    <font>
      <sz val="11.0"/>
      <color theme="1"/>
      <name val="Montserrat"/>
    </font>
    <font>
      <b/>
      <sz val="10.0"/>
      <color rgb="FF000000"/>
      <name val="Montserrat"/>
    </font>
    <font>
      <b/>
      <sz val="10.0"/>
      <color theme="1"/>
      <name val="Montserrat"/>
    </font>
    <font>
      <color rgb="FF000000"/>
      <name val="Calibri"/>
    </font>
    <font>
      <b/>
      <color rgb="FF000000"/>
      <name val="Montserrat"/>
    </font>
    <font>
      <sz val="12.0"/>
      <color rgb="FF000000"/>
      <name val="Roboto Condensed"/>
    </font>
    <font>
      <sz val="12.0"/>
      <color rgb="FF38761D"/>
      <name val="Roboto Condensed"/>
    </font>
    <font>
      <sz val="12.0"/>
      <color rgb="FF3D85C6"/>
      <name val="Roboto Condensed"/>
    </font>
    <font>
      <b/>
      <sz val="12.0"/>
      <color rgb="FF000000"/>
      <name val="Roboto Condensed"/>
    </font>
    <font>
      <b/>
      <sz val="12.0"/>
      <color rgb="FF3D85C6"/>
      <name val="Roboto Condensed"/>
    </font>
    <font>
      <b/>
      <sz val="12.0"/>
      <color rgb="FFFA7D00"/>
      <name val="Roboto Condensed"/>
    </font>
    <font>
      <b/>
      <sz val="12.0"/>
      <color rgb="FF38761D"/>
      <name val="Roboto Condensed"/>
    </font>
    <font>
      <sz val="11.0"/>
      <color rgb="FF202020"/>
      <name val="Signika"/>
    </font>
    <font>
      <sz val="12.0"/>
      <color rgb="FF202020"/>
      <name val="Roboto Condensed"/>
    </font>
    <font>
      <sz val="12.0"/>
      <color rgb="FF000000"/>
      <name val="Roboto"/>
    </font>
    <font>
      <sz val="11.0"/>
      <color rgb="FF000000"/>
      <name val="Calibri"/>
    </font>
    <font>
      <u/>
      <sz val="12.0"/>
      <color rgb="FF0000FF"/>
      <name val="Calibri"/>
    </font>
  </fonts>
  <fills count="18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2F2F2"/>
        <bgColor rgb="FFF2F2F2"/>
      </patternFill>
    </fill>
    <fill>
      <patternFill patternType="solid">
        <fgColor rgb="FFF7F7F7"/>
        <bgColor rgb="FFF7F7F7"/>
      </patternFill>
    </fill>
    <fill>
      <patternFill patternType="solid">
        <fgColor rgb="FFE7E6E6"/>
        <bgColor rgb="FFE7E6E6"/>
      </patternFill>
    </fill>
    <fill>
      <patternFill patternType="solid">
        <fgColor rgb="FFCCDD82"/>
        <bgColor rgb="FFCCDD82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/>
    </xf>
    <xf borderId="0" fillId="0" fontId="1" numFmtId="0" xfId="0" applyAlignment="1" applyFont="1">
      <alignment shrinkToFit="0" vertical="bottom" wrapText="0"/>
    </xf>
    <xf borderId="1" fillId="0" fontId="4" numFmtId="0" xfId="0" applyAlignment="1" applyBorder="1" applyFont="1">
      <alignment horizontal="left" readingOrder="0" shrinkToFit="0" vertical="bottom" wrapText="0"/>
    </xf>
    <xf borderId="2" fillId="0" fontId="5" numFmtId="164" xfId="0" applyAlignment="1" applyBorder="1" applyFont="1" applyNumberFormat="1">
      <alignment horizontal="center" readingOrder="0" shrinkToFit="0" vertical="bottom" wrapText="0"/>
    </xf>
    <xf borderId="2" fillId="0" fontId="6" numFmtId="0" xfId="0" applyAlignment="1" applyBorder="1" applyFont="1">
      <alignment horizontal="center" readingOrder="0"/>
    </xf>
    <xf borderId="1" fillId="0" fontId="6" numFmtId="3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1" fillId="0" fontId="2" numFmtId="0" xfId="0" applyAlignment="1" applyBorder="1" applyFont="1">
      <alignment horizontal="center" shrinkToFit="0" vertical="bottom" wrapText="0"/>
    </xf>
    <xf borderId="2" fillId="0" fontId="5" numFmtId="164" xfId="0" applyAlignment="1" applyBorder="1" applyFont="1" applyNumberFormat="1">
      <alignment horizontal="center" shrinkToFit="0" vertical="bottom" wrapText="0"/>
    </xf>
    <xf borderId="3" fillId="0" fontId="2" numFmtId="164" xfId="0" applyAlignment="1" applyBorder="1" applyFont="1" applyNumberForma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64" xfId="0" applyAlignment="1" applyFont="1" applyNumberFormat="1">
      <alignment horizontal="center" shrinkToFit="0" vertical="bottom" wrapText="0"/>
    </xf>
    <xf borderId="1" fillId="3" fontId="2" numFmtId="0" xfId="0" applyAlignment="1" applyBorder="1" applyFill="1" applyFont="1">
      <alignment horizontal="center" readingOrder="0" shrinkToFit="0" vertical="bottom" wrapText="0"/>
    </xf>
    <xf borderId="1" fillId="3" fontId="2" numFmtId="164" xfId="0" applyAlignment="1" applyBorder="1" applyFont="1" applyNumberFormat="1">
      <alignment horizontal="center" shrinkToFit="0" vertical="bottom" wrapText="0"/>
    </xf>
    <xf borderId="1" fillId="0" fontId="7" numFmtId="0" xfId="0" applyAlignment="1" applyBorder="1" applyFont="1">
      <alignment vertical="bottom"/>
    </xf>
    <xf borderId="1" fillId="0" fontId="7" numFmtId="3" xfId="0" applyAlignment="1" applyBorder="1" applyFont="1" applyNumberFormat="1">
      <alignment horizontal="right" vertical="bottom"/>
    </xf>
    <xf borderId="1" fillId="0" fontId="7" numFmtId="3" xfId="0" applyAlignment="1" applyBorder="1" applyFont="1" applyNumberFormat="1">
      <alignment horizontal="right" readingOrder="0" vertical="bottom"/>
    </xf>
    <xf borderId="1" fillId="0" fontId="7" numFmtId="0" xfId="0" applyAlignment="1" applyBorder="1" applyFont="1">
      <alignment readingOrder="0" vertical="bottom"/>
    </xf>
    <xf borderId="1" fillId="0" fontId="7" numFmtId="9" xfId="0" applyAlignment="1" applyBorder="1" applyFont="1" applyNumberFormat="1">
      <alignment horizontal="right" vertical="bottom"/>
    </xf>
    <xf borderId="0" fillId="0" fontId="1" numFmtId="166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8" numFmtId="164" xfId="0" applyAlignment="1" applyFont="1" applyNumberFormat="1">
      <alignment horizontal="center" shrinkToFit="0" vertical="bottom" wrapText="0"/>
    </xf>
    <xf borderId="1" fillId="3" fontId="2" numFmtId="0" xfId="0" applyAlignment="1" applyBorder="1" applyFont="1">
      <alignment horizontal="center" shrinkToFit="0" vertical="bottom" wrapText="0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horizontal="right" vertical="bottom"/>
    </xf>
    <xf borderId="1" fillId="0" fontId="6" numFmtId="3" xfId="0" applyAlignment="1" applyBorder="1" applyFont="1" applyNumberFormat="1">
      <alignment horizontal="right" vertical="bottom"/>
    </xf>
    <xf borderId="1" fillId="0" fontId="7" numFmtId="0" xfId="0" applyAlignment="1" applyBorder="1" applyFont="1">
      <alignment horizontal="right" vertical="bottom"/>
    </xf>
    <xf borderId="3" fillId="0" fontId="2" numFmtId="164" xfId="0" applyAlignment="1" applyBorder="1" applyFont="1" applyNumberFormat="1">
      <alignment horizontal="right" shrinkToFit="0" vertical="bottom" wrapText="0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1" fillId="0" fontId="10" numFmtId="0" xfId="0" applyAlignment="1" applyBorder="1" applyFont="1">
      <alignment horizontal="center" vertical="bottom"/>
    </xf>
    <xf borderId="2" fillId="0" fontId="6" numFmtId="0" xfId="0" applyAlignment="1" applyBorder="1" applyFont="1">
      <alignment vertical="bottom"/>
    </xf>
    <xf borderId="3" fillId="0" fontId="6" numFmtId="0" xfId="0" applyAlignment="1" applyBorder="1" applyFont="1">
      <alignment vertical="bottom"/>
    </xf>
    <xf borderId="3" fillId="0" fontId="10" numFmtId="0" xfId="0" applyBorder="1" applyFont="1"/>
    <xf borderId="1" fillId="0" fontId="6" numFmtId="0" xfId="0" applyAlignment="1" applyBorder="1" applyFont="1">
      <alignment vertical="bottom"/>
    </xf>
    <xf borderId="1" fillId="4" fontId="6" numFmtId="3" xfId="0" applyAlignment="1" applyBorder="1" applyFill="1" applyFont="1" applyNumberFormat="1">
      <alignment horizontal="center" vertical="bottom"/>
    </xf>
    <xf borderId="0" fillId="0" fontId="6" numFmtId="3" xfId="0" applyAlignment="1" applyFont="1" applyNumberFormat="1">
      <alignment vertical="bottom"/>
    </xf>
    <xf borderId="1" fillId="0" fontId="6" numFmtId="3" xfId="0" applyAlignment="1" applyBorder="1" applyFont="1" applyNumberFormat="1">
      <alignment vertical="bottom"/>
    </xf>
    <xf borderId="1" fillId="5" fontId="6" numFmtId="3" xfId="0" applyAlignment="1" applyBorder="1" applyFill="1" applyFont="1" applyNumberFormat="1">
      <alignment horizontal="center" vertical="bottom"/>
    </xf>
    <xf borderId="1" fillId="6" fontId="6" numFmtId="3" xfId="0" applyAlignment="1" applyBorder="1" applyFill="1" applyFont="1" applyNumberFormat="1">
      <alignment vertical="bottom"/>
    </xf>
    <xf borderId="1" fillId="7" fontId="6" numFmtId="3" xfId="0" applyAlignment="1" applyBorder="1" applyFill="1" applyFont="1" applyNumberFormat="1">
      <alignment horizontal="center" vertical="bottom"/>
    </xf>
    <xf borderId="1" fillId="0" fontId="11" numFmtId="0" xfId="0" applyAlignment="1" applyBorder="1" applyFont="1">
      <alignment horizontal="right" readingOrder="0" vertical="bottom"/>
    </xf>
    <xf borderId="0" fillId="0" fontId="12" numFmtId="0" xfId="0" applyAlignment="1" applyFont="1">
      <alignment vertical="bottom"/>
    </xf>
    <xf borderId="1" fillId="0" fontId="12" numFmtId="0" xfId="0" applyAlignment="1" applyBorder="1" applyFont="1">
      <alignment vertical="bottom"/>
    </xf>
    <xf borderId="1" fillId="0" fontId="11" numFmtId="3" xfId="0" applyAlignment="1" applyBorder="1" applyFont="1" applyNumberFormat="1">
      <alignment horizontal="right" vertical="bottom"/>
    </xf>
    <xf borderId="0" fillId="0" fontId="6" numFmtId="0" xfId="0" applyAlignment="1" applyFont="1">
      <alignment vertical="bottom"/>
    </xf>
    <xf borderId="1" fillId="0" fontId="11" numFmtId="0" xfId="0" applyAlignment="1" applyBorder="1" applyFont="1">
      <alignment vertical="bottom"/>
    </xf>
    <xf borderId="0" fillId="8" fontId="13" numFmtId="0" xfId="0" applyFill="1" applyFont="1"/>
    <xf borderId="1" fillId="8" fontId="7" numFmtId="0" xfId="0" applyAlignment="1" applyBorder="1" applyFont="1">
      <alignment readingOrder="0" vertical="bottom"/>
    </xf>
    <xf borderId="1" fillId="8" fontId="12" numFmtId="0" xfId="0" applyAlignment="1" applyBorder="1" applyFont="1">
      <alignment vertical="bottom"/>
    </xf>
    <xf borderId="1" fillId="8" fontId="7" numFmtId="3" xfId="0" applyAlignment="1" applyBorder="1" applyFont="1" applyNumberFormat="1">
      <alignment horizontal="right" readingOrder="0" vertical="bottom"/>
    </xf>
    <xf borderId="1" fillId="0" fontId="12" numFmtId="3" xfId="0" applyAlignment="1" applyBorder="1" applyFont="1" applyNumberFormat="1">
      <alignment vertical="bottom"/>
    </xf>
    <xf borderId="1" fillId="0" fontId="11" numFmtId="0" xfId="0" applyAlignment="1" applyBorder="1" applyFont="1">
      <alignment vertical="bottom"/>
    </xf>
    <xf borderId="1" fillId="0" fontId="12" numFmtId="9" xfId="0" applyAlignment="1" applyBorder="1" applyFont="1" applyNumberFormat="1">
      <alignment vertical="bottom"/>
    </xf>
    <xf borderId="3" fillId="0" fontId="12" numFmtId="0" xfId="0" applyAlignment="1" applyBorder="1" applyFont="1">
      <alignment vertical="bottom"/>
    </xf>
    <xf borderId="1" fillId="0" fontId="10" numFmtId="0" xfId="0" applyAlignment="1" applyBorder="1" applyFont="1">
      <alignment vertical="bottom"/>
    </xf>
    <xf borderId="1" fillId="0" fontId="10" numFmtId="3" xfId="0" applyAlignment="1" applyBorder="1" applyFont="1" applyNumberFormat="1">
      <alignment horizontal="right" vertical="bottom"/>
    </xf>
    <xf borderId="1" fillId="0" fontId="6" numFmtId="167" xfId="0" applyAlignment="1" applyBorder="1" applyFont="1" applyNumberFormat="1">
      <alignment horizontal="right" vertical="bottom"/>
    </xf>
    <xf borderId="1" fillId="5" fontId="10" numFmtId="0" xfId="0" applyAlignment="1" applyBorder="1" applyFont="1">
      <alignment vertical="bottom"/>
    </xf>
    <xf borderId="1" fillId="5" fontId="6" numFmtId="0" xfId="0" applyAlignment="1" applyBorder="1" applyFont="1">
      <alignment vertical="bottom"/>
    </xf>
    <xf borderId="1" fillId="5" fontId="6" numFmtId="3" xfId="0" applyAlignment="1" applyBorder="1" applyFont="1" applyNumberFormat="1">
      <alignment horizontal="right" vertical="bottom"/>
    </xf>
    <xf borderId="1" fillId="4" fontId="10" numFmtId="0" xfId="0" applyAlignment="1" applyBorder="1" applyFont="1">
      <alignment vertical="bottom"/>
    </xf>
    <xf borderId="1" fillId="4" fontId="6" numFmtId="0" xfId="0" applyAlignment="1" applyBorder="1" applyFont="1">
      <alignment vertical="bottom"/>
    </xf>
    <xf borderId="1" fillId="4" fontId="6" numFmtId="3" xfId="0" applyAlignment="1" applyBorder="1" applyFont="1" applyNumberFormat="1">
      <alignment horizontal="right" vertical="bottom"/>
    </xf>
    <xf borderId="1" fillId="7" fontId="10" numFmtId="0" xfId="0" applyAlignment="1" applyBorder="1" applyFont="1">
      <alignment vertical="bottom"/>
    </xf>
    <xf borderId="1" fillId="7" fontId="6" numFmtId="0" xfId="0" applyAlignment="1" applyBorder="1" applyFont="1">
      <alignment vertical="bottom"/>
    </xf>
    <xf borderId="1" fillId="7" fontId="6" numFmtId="3" xfId="0" applyAlignment="1" applyBorder="1" applyFont="1" applyNumberFormat="1">
      <alignment horizontal="right" vertical="bottom"/>
    </xf>
    <xf borderId="1" fillId="7" fontId="6" numFmtId="167" xfId="0" applyAlignment="1" applyBorder="1" applyFont="1" applyNumberFormat="1">
      <alignment horizontal="right" vertical="bottom"/>
    </xf>
    <xf borderId="4" fillId="0" fontId="6" numFmtId="0" xfId="0" applyAlignment="1" applyBorder="1" applyFont="1">
      <alignment vertical="bottom"/>
    </xf>
    <xf borderId="2" fillId="0" fontId="14" numFmtId="0" xfId="0" applyBorder="1" applyFont="1"/>
    <xf borderId="3" fillId="0" fontId="14" numFmtId="0" xfId="0" applyBorder="1" applyFont="1"/>
    <xf borderId="0" fillId="6" fontId="6" numFmtId="3" xfId="0" applyAlignment="1" applyFont="1" applyNumberFormat="1">
      <alignment vertical="bottom"/>
    </xf>
    <xf borderId="0" fillId="0" fontId="6" numFmtId="3" xfId="0" applyAlignment="1" applyFont="1" applyNumberFormat="1">
      <alignment horizontal="center" vertical="bottom"/>
    </xf>
    <xf borderId="1" fillId="0" fontId="15" numFmtId="0" xfId="0" applyAlignment="1" applyBorder="1" applyFont="1">
      <alignment vertical="bottom"/>
    </xf>
    <xf borderId="1" fillId="0" fontId="6" numFmtId="168" xfId="0" applyAlignment="1" applyBorder="1" applyFont="1" applyNumberFormat="1">
      <alignment horizontal="right" readingOrder="0" vertical="bottom"/>
    </xf>
    <xf borderId="1" fillId="0" fontId="6" numFmtId="169" xfId="0" applyAlignment="1" applyBorder="1" applyFont="1" applyNumberFormat="1">
      <alignment horizontal="right" vertical="bottom"/>
    </xf>
    <xf borderId="1" fillId="9" fontId="10" numFmtId="0" xfId="0" applyAlignment="1" applyBorder="1" applyFill="1" applyFont="1">
      <alignment vertical="bottom"/>
    </xf>
    <xf borderId="1" fillId="9" fontId="10" numFmtId="0" xfId="0" applyAlignment="1" applyBorder="1" applyFont="1">
      <alignment horizontal="center" vertical="bottom"/>
    </xf>
    <xf borderId="1" fillId="9" fontId="6" numFmtId="0" xfId="0" applyAlignment="1" applyBorder="1" applyFont="1">
      <alignment vertical="bottom"/>
    </xf>
    <xf borderId="1" fillId="9" fontId="10" numFmtId="3" xfId="0" applyAlignment="1" applyBorder="1" applyFont="1" applyNumberFormat="1">
      <alignment horizontal="right" vertical="bottom"/>
    </xf>
    <xf borderId="1" fillId="0" fontId="6" numFmtId="9" xfId="0" applyAlignment="1" applyBorder="1" applyFont="1" applyNumberFormat="1">
      <alignment horizontal="right" vertical="bottom"/>
    </xf>
    <xf borderId="1" fillId="0" fontId="10" numFmtId="0" xfId="0" applyAlignment="1" applyBorder="1" applyFont="1">
      <alignment readingOrder="0" vertical="bottom"/>
    </xf>
    <xf borderId="4" fillId="0" fontId="10" numFmtId="0" xfId="0" applyAlignment="1" applyBorder="1" applyFont="1">
      <alignment vertical="bottom"/>
    </xf>
    <xf borderId="1" fillId="0" fontId="16" numFmtId="170" xfId="0" applyAlignment="1" applyBorder="1" applyFont="1" applyNumberFormat="1">
      <alignment horizontal="right" vertical="bottom"/>
    </xf>
    <xf borderId="0" fillId="0" fontId="13" numFmtId="3" xfId="0" applyFont="1" applyNumberFormat="1"/>
    <xf borderId="0" fillId="0" fontId="17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5" fillId="2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center" shrinkToFit="0" vertical="bottom" wrapText="1"/>
    </xf>
    <xf borderId="0" fillId="0" fontId="2" numFmtId="0" xfId="0" applyAlignment="1" applyFont="1">
      <alignment shrinkToFit="0" vertical="bottom" wrapText="0"/>
    </xf>
    <xf borderId="5" fillId="3" fontId="2" numFmtId="164" xfId="0" applyAlignment="1" applyBorder="1" applyFont="1" applyNumberFormat="1">
      <alignment horizontal="right" shrinkToFit="0" vertical="bottom" wrapText="0"/>
    </xf>
    <xf borderId="0" fillId="0" fontId="8" numFmtId="0" xfId="0" applyAlignment="1" applyFont="1">
      <alignment shrinkToFit="0" vertical="bottom" wrapText="0"/>
    </xf>
    <xf borderId="0" fillId="0" fontId="3" numFmtId="0" xfId="0" applyAlignment="1" applyFont="1">
      <alignment readingOrder="0"/>
    </xf>
    <xf borderId="5" fillId="2" fontId="5" numFmtId="0" xfId="0" applyAlignment="1" applyBorder="1" applyFont="1">
      <alignment horizontal="center" shrinkToFit="0" vertical="bottom" wrapText="0"/>
    </xf>
    <xf borderId="5" fillId="2" fontId="5" numFmtId="0" xfId="0" applyAlignment="1" applyBorder="1" applyFont="1">
      <alignment horizontal="center" readingOrder="0" shrinkToFit="0" vertical="bottom" wrapText="0"/>
    </xf>
    <xf borderId="0" fillId="0" fontId="18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0" numFmtId="0" xfId="0" applyAlignment="1" applyFont="1">
      <alignment vertical="bottom"/>
    </xf>
    <xf borderId="5" fillId="0" fontId="5" numFmtId="0" xfId="0" applyAlignment="1" applyBorder="1" applyFont="1">
      <alignment horizontal="center" readingOrder="0" shrinkToFit="0" vertical="bottom" wrapText="0"/>
    </xf>
    <xf borderId="0" fillId="0" fontId="10" numFmtId="3" xfId="0" applyAlignment="1" applyFont="1" applyNumberFormat="1">
      <alignment horizontal="right" vertical="bottom"/>
    </xf>
    <xf borderId="0" fillId="0" fontId="1" numFmtId="3" xfId="0" applyAlignment="1" applyFont="1" applyNumberFormat="1">
      <alignment shrinkToFit="0" vertical="bottom" wrapText="0"/>
    </xf>
    <xf borderId="0" fillId="0" fontId="6" numFmtId="0" xfId="0" applyAlignment="1" applyFont="1">
      <alignment vertical="bottom"/>
    </xf>
    <xf borderId="0" fillId="0" fontId="6" numFmtId="3" xfId="0" applyAlignment="1" applyFont="1" applyNumberFormat="1">
      <alignment horizontal="right" vertical="bottom"/>
    </xf>
    <xf borderId="0" fillId="0" fontId="6" numFmtId="3" xfId="0" applyAlignment="1" applyFont="1" applyNumberFormat="1">
      <alignment horizontal="right" readingOrder="0" vertical="bottom"/>
    </xf>
    <xf borderId="0" fillId="0" fontId="1" numFmtId="9" xfId="0" applyAlignment="1" applyFont="1" applyNumberForma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6" numFmtId="0" xfId="0" applyAlignment="1" applyFont="1">
      <alignment readingOrder="0" vertical="bottom"/>
    </xf>
    <xf borderId="0" fillId="0" fontId="1" numFmtId="10" xfId="0" applyAlignment="1" applyFont="1" applyNumberFormat="1">
      <alignment shrinkToFit="0" vertical="bottom" wrapText="0"/>
    </xf>
    <xf borderId="0" fillId="0" fontId="10" numFmtId="0" xfId="0" applyAlignment="1" applyFont="1">
      <alignment readingOrder="0" vertical="bottom"/>
    </xf>
    <xf borderId="0" fillId="0" fontId="6" numFmtId="164" xfId="0" applyAlignment="1" applyFont="1" applyNumberFormat="1">
      <alignment readingOrder="0" vertical="bottom"/>
    </xf>
    <xf borderId="5" fillId="10" fontId="2" numFmtId="0" xfId="0" applyAlignment="1" applyBorder="1" applyFill="1" applyFont="1">
      <alignment horizontal="center" readingOrder="0" shrinkToFit="0" vertical="center" wrapText="0"/>
    </xf>
    <xf borderId="5" fillId="10" fontId="5" numFmtId="0" xfId="0" applyAlignment="1" applyBorder="1" applyFont="1">
      <alignment horizontal="center" shrinkToFit="0" vertical="bottom" wrapText="0"/>
    </xf>
    <xf borderId="5" fillId="10" fontId="5" numFmtId="0" xfId="0" applyAlignment="1" applyBorder="1" applyFont="1">
      <alignment horizontal="center" readingOrder="0" shrinkToFit="0" vertical="bottom" wrapText="0"/>
    </xf>
    <xf borderId="0" fillId="0" fontId="20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5" fillId="0" fontId="21" numFmtId="0" xfId="0" applyAlignment="1" applyBorder="1" applyFont="1">
      <alignment horizontal="center" vertical="bottom"/>
    </xf>
    <xf borderId="0" fillId="0" fontId="7" numFmtId="3" xfId="0" applyAlignment="1" applyFont="1" applyNumberFormat="1">
      <alignment horizontal="right" readingOrder="0" vertical="bottom"/>
    </xf>
    <xf borderId="0" fillId="0" fontId="7" numFmtId="3" xfId="0" applyAlignment="1" applyFont="1" applyNumberFormat="1">
      <alignment horizontal="right" vertical="bottom"/>
    </xf>
    <xf borderId="5" fillId="11" fontId="2" numFmtId="0" xfId="0" applyAlignment="1" applyBorder="1" applyFill="1" applyFont="1">
      <alignment horizontal="center" readingOrder="0" shrinkToFit="0" vertical="center" wrapText="0"/>
    </xf>
    <xf borderId="5" fillId="11" fontId="5" numFmtId="0" xfId="0" applyAlignment="1" applyBorder="1" applyFont="1">
      <alignment horizontal="center" shrinkToFit="0" vertical="bottom" wrapText="0"/>
    </xf>
    <xf borderId="5" fillId="11" fontId="5" numFmtId="0" xfId="0" applyAlignment="1" applyBorder="1" applyFont="1">
      <alignment horizontal="center" readingOrder="0" shrinkToFit="0" vertical="bottom" wrapText="0"/>
    </xf>
    <xf borderId="5" fillId="6" fontId="4" numFmtId="0" xfId="0" applyAlignment="1" applyBorder="1" applyFont="1">
      <alignment shrinkToFit="0" vertical="bottom" wrapText="0"/>
    </xf>
    <xf borderId="6" fillId="6" fontId="16" numFmtId="0" xfId="0" applyAlignment="1" applyBorder="1" applyFont="1">
      <alignment shrinkToFit="0" vertical="bottom" wrapText="0"/>
    </xf>
    <xf borderId="6" fillId="6" fontId="16" numFmtId="0" xfId="0" applyAlignment="1" applyBorder="1" applyFont="1">
      <alignment horizontal="right" shrinkToFit="0" vertical="bottom" wrapText="0"/>
    </xf>
    <xf borderId="5" fillId="6" fontId="2" numFmtId="0" xfId="0" applyAlignment="1" applyBorder="1" applyFont="1">
      <alignment readingOrder="0" shrinkToFit="0" vertical="bottom" wrapText="0"/>
    </xf>
    <xf borderId="5" fillId="6" fontId="4" numFmtId="164" xfId="0" applyAlignment="1" applyBorder="1" applyFont="1" applyNumberFormat="1">
      <alignment horizontal="right" shrinkToFit="0" vertical="bottom" wrapText="0"/>
    </xf>
    <xf borderId="7" fillId="6" fontId="16" numFmtId="0" xfId="0" applyAlignment="1" applyBorder="1" applyFont="1">
      <alignment shrinkToFit="0" vertical="bottom" wrapText="0"/>
    </xf>
    <xf borderId="7" fillId="6" fontId="16" numFmtId="164" xfId="0" applyAlignment="1" applyBorder="1" applyFont="1" applyNumberFormat="1">
      <alignment horizontal="right" shrinkToFit="0" vertical="bottom" wrapText="0"/>
    </xf>
    <xf borderId="8" fillId="6" fontId="4" numFmtId="0" xfId="0" applyAlignment="1" applyBorder="1" applyFont="1">
      <alignment shrinkToFit="0" vertical="bottom" wrapText="0"/>
    </xf>
    <xf borderId="9" fillId="6" fontId="4" numFmtId="0" xfId="0" applyAlignment="1" applyBorder="1" applyFont="1">
      <alignment shrinkToFit="0" vertical="bottom" wrapText="0"/>
    </xf>
    <xf borderId="10" fillId="6" fontId="4" numFmtId="0" xfId="0" applyAlignment="1" applyBorder="1" applyFont="1">
      <alignment shrinkToFit="0" vertical="bottom" wrapText="0"/>
    </xf>
    <xf borderId="11" fillId="6" fontId="4" numFmtId="0" xfId="0" applyAlignment="1" applyBorder="1" applyFont="1">
      <alignment horizontal="right" shrinkToFit="0" vertical="bottom" wrapText="0"/>
    </xf>
    <xf borderId="5" fillId="6" fontId="16" numFmtId="0" xfId="0" applyAlignment="1" applyBorder="1" applyFont="1">
      <alignment shrinkToFit="0" vertical="bottom" wrapText="0"/>
    </xf>
    <xf borderId="5" fillId="6" fontId="16" numFmtId="0" xfId="0" applyAlignment="1" applyBorder="1" applyFont="1">
      <alignment horizontal="right" shrinkToFit="0" vertical="bottom" wrapText="0"/>
    </xf>
    <xf borderId="12" fillId="6" fontId="16" numFmtId="0" xfId="0" applyAlignment="1" applyBorder="1" applyFont="1">
      <alignment horizontal="right" shrinkToFit="0" vertical="bottom" wrapText="0"/>
    </xf>
    <xf borderId="13" fillId="6" fontId="16" numFmtId="0" xfId="0" applyAlignment="1" applyBorder="1" applyFont="1">
      <alignment horizontal="right" readingOrder="0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5" fillId="6" fontId="4" numFmtId="171" xfId="0" applyAlignment="1" applyBorder="1" applyFont="1" applyNumberFormat="1">
      <alignment horizontal="right" shrinkToFit="0" vertical="bottom" wrapText="0"/>
    </xf>
    <xf borderId="14" fillId="6" fontId="4" numFmtId="171" xfId="0" applyAlignment="1" applyBorder="1" applyFont="1" applyNumberFormat="1">
      <alignment horizontal="right" shrinkToFit="0" vertical="bottom" wrapText="0"/>
    </xf>
    <xf borderId="15" fillId="6" fontId="4" numFmtId="0" xfId="0" applyAlignment="1" applyBorder="1" applyFont="1">
      <alignment shrinkToFit="0" vertical="bottom" wrapText="0"/>
    </xf>
    <xf borderId="5" fillId="6" fontId="16" numFmtId="171" xfId="0" applyAlignment="1" applyBorder="1" applyFont="1" applyNumberFormat="1">
      <alignment horizontal="right" shrinkToFit="0" vertical="bottom" wrapText="0"/>
    </xf>
    <xf borderId="0" fillId="0" fontId="22" numFmtId="0" xfId="0" applyAlignment="1" applyFont="1">
      <alignment horizontal="left" readingOrder="0" shrinkToFit="0" vertical="bottom" wrapText="0"/>
    </xf>
    <xf borderId="15" fillId="6" fontId="4" numFmtId="171" xfId="0" applyAlignment="1" applyBorder="1" applyFont="1" applyNumberFormat="1">
      <alignment horizontal="right" shrinkToFit="0" vertical="bottom" wrapText="0"/>
    </xf>
    <xf borderId="0" fillId="0" fontId="23" numFmtId="0" xfId="0" applyAlignment="1" applyFont="1">
      <alignment readingOrder="0"/>
    </xf>
    <xf borderId="0" fillId="0" fontId="23" numFmtId="0" xfId="0" applyAlignment="1" applyFont="1">
      <alignment readingOrder="0" vertical="bottom"/>
    </xf>
    <xf borderId="0" fillId="0" fontId="23" numFmtId="0" xfId="0" applyAlignment="1" applyFont="1">
      <alignment vertical="bottom"/>
    </xf>
    <xf borderId="5" fillId="6" fontId="4" numFmtId="0" xfId="0" applyAlignment="1" applyBorder="1" applyFont="1">
      <alignment readingOrder="0" shrinkToFit="0" vertical="bottom" wrapText="0"/>
    </xf>
    <xf borderId="15" fillId="6" fontId="16" numFmtId="171" xfId="0" applyAlignment="1" applyBorder="1" applyFont="1" applyNumberFormat="1">
      <alignment horizontal="right" shrinkToFit="0" vertical="bottom" wrapText="0"/>
    </xf>
    <xf borderId="6" fillId="6" fontId="16" numFmtId="0" xfId="0" applyAlignment="1" applyBorder="1" applyFont="1">
      <alignment readingOrder="0" shrinkToFit="0" vertical="bottom" wrapText="0"/>
    </xf>
    <xf borderId="6" fillId="6" fontId="16" numFmtId="171" xfId="0" applyAlignment="1" applyBorder="1" applyFont="1" applyNumberFormat="1">
      <alignment horizontal="right" shrinkToFit="0" vertical="bottom" wrapText="0"/>
    </xf>
    <xf borderId="13" fillId="6" fontId="16" numFmtId="171" xfId="0" applyAlignment="1" applyBorder="1" applyFont="1" applyNumberFormat="1">
      <alignment horizontal="right" shrinkToFit="0" vertical="bottom" wrapText="0"/>
    </xf>
    <xf borderId="16" fillId="6" fontId="4" numFmtId="0" xfId="0" applyAlignment="1" applyBorder="1" applyFont="1">
      <alignment shrinkToFit="0" vertical="bottom" wrapText="0"/>
    </xf>
    <xf borderId="16" fillId="6" fontId="4" numFmtId="10" xfId="0" applyAlignment="1" applyBorder="1" applyFont="1" applyNumberFormat="1">
      <alignment shrinkToFit="0" vertical="bottom" wrapText="0"/>
    </xf>
    <xf borderId="5" fillId="12" fontId="16" numFmtId="0" xfId="0" applyAlignment="1" applyBorder="1" applyFill="1" applyFont="1">
      <alignment readingOrder="0" shrinkToFit="0" vertical="bottom" wrapText="0"/>
    </xf>
    <xf borderId="0" fillId="12" fontId="10" numFmtId="0" xfId="0" applyAlignment="1" applyFont="1">
      <alignment readingOrder="0"/>
    </xf>
    <xf borderId="5" fillId="12" fontId="16" numFmtId="0" xfId="0" applyAlignment="1" applyBorder="1" applyFont="1">
      <alignment horizontal="left" readingOrder="0" shrinkToFit="0" vertical="bottom" wrapText="0"/>
    </xf>
    <xf borderId="0" fillId="7" fontId="7" numFmtId="172" xfId="0" applyAlignment="1" applyFont="1" applyNumberFormat="1">
      <alignment readingOrder="0" vertical="bottom"/>
    </xf>
    <xf borderId="0" fillId="7" fontId="6" numFmtId="10" xfId="0" applyAlignment="1" applyFont="1" applyNumberFormat="1">
      <alignment readingOrder="0"/>
    </xf>
    <xf borderId="0" fillId="6" fontId="24" numFmtId="0" xfId="0" applyFont="1"/>
    <xf borderId="0" fillId="12" fontId="7" numFmtId="172" xfId="0" applyAlignment="1" applyFont="1" applyNumberFormat="1">
      <alignment readingOrder="0" vertical="bottom"/>
    </xf>
    <xf borderId="0" fillId="12" fontId="6" numFmtId="10" xfId="0" applyAlignment="1" applyFont="1" applyNumberFormat="1">
      <alignment readingOrder="0"/>
    </xf>
    <xf borderId="2" fillId="6" fontId="25" numFmtId="0" xfId="0" applyAlignment="1" applyBorder="1" applyFont="1">
      <alignment readingOrder="0"/>
    </xf>
    <xf borderId="2" fillId="6" fontId="25" numFmtId="172" xfId="0" applyBorder="1" applyFont="1" applyNumberFormat="1"/>
    <xf borderId="2" fillId="0" fontId="10" numFmtId="10" xfId="0" applyAlignment="1" applyBorder="1" applyFont="1" applyNumberFormat="1">
      <alignment readingOrder="0"/>
    </xf>
    <xf borderId="0" fillId="0" fontId="26" numFmtId="0" xfId="0" applyAlignment="1" applyFont="1">
      <alignment shrinkToFit="0" vertical="bottom" wrapText="0"/>
    </xf>
    <xf borderId="0" fillId="0" fontId="26" numFmtId="173" xfId="0" applyAlignment="1" applyFont="1" applyNumberFormat="1">
      <alignment shrinkToFit="0" vertical="bottom" wrapText="0"/>
    </xf>
    <xf borderId="0" fillId="0" fontId="27" numFmtId="4" xfId="0" applyAlignment="1" applyFont="1" applyNumberFormat="1">
      <alignment horizontal="right" shrinkToFit="0" vertical="bottom" wrapText="0"/>
    </xf>
    <xf borderId="0" fillId="0" fontId="28" numFmtId="0" xfId="0" applyAlignment="1" applyFont="1">
      <alignment horizontal="center" shrinkToFit="0" vertical="bottom" wrapText="0"/>
    </xf>
    <xf borderId="1" fillId="0" fontId="29" numFmtId="0" xfId="0" applyAlignment="1" applyBorder="1" applyFont="1">
      <alignment horizontal="center" shrinkToFit="0" vertical="center" wrapText="1"/>
    </xf>
    <xf borderId="1" fillId="0" fontId="29" numFmtId="173" xfId="0" applyAlignment="1" applyBorder="1" applyFont="1" applyNumberFormat="1">
      <alignment horizontal="center" shrinkToFit="0" vertical="center" wrapText="1"/>
    </xf>
    <xf borderId="1" fillId="0" fontId="29" numFmtId="4" xfId="0" applyAlignment="1" applyBorder="1" applyFont="1" applyNumberFormat="1">
      <alignment horizontal="right" shrinkToFit="0" vertical="center" wrapText="1"/>
    </xf>
    <xf borderId="1" fillId="0" fontId="30" numFmtId="0" xfId="0" applyAlignment="1" applyBorder="1" applyFont="1">
      <alignment horizontal="center" shrinkToFit="0" vertical="center" wrapText="1"/>
    </xf>
    <xf borderId="0" fillId="0" fontId="31" numFmtId="2" xfId="0" applyAlignment="1" applyFont="1" applyNumberFormat="1">
      <alignment horizontal="center" shrinkToFit="0" vertical="bottom" wrapText="0"/>
    </xf>
    <xf borderId="0" fillId="0" fontId="26" numFmtId="0" xfId="0" applyAlignment="1" applyFont="1">
      <alignment horizontal="center" shrinkToFit="0" vertical="center" wrapText="1"/>
    </xf>
    <xf borderId="1" fillId="0" fontId="26" numFmtId="49" xfId="0" applyAlignment="1" applyBorder="1" applyFont="1" applyNumberFormat="1">
      <alignment horizontal="left" shrinkToFit="0" vertical="bottom" wrapText="0"/>
    </xf>
    <xf borderId="1" fillId="0" fontId="26" numFmtId="173" xfId="0" applyAlignment="1" applyBorder="1" applyFont="1" applyNumberFormat="1">
      <alignment shrinkToFit="0" vertical="bottom" wrapText="0"/>
    </xf>
    <xf borderId="1" fillId="13" fontId="32" numFmtId="4" xfId="0" applyAlignment="1" applyBorder="1" applyFill="1" applyFont="1" applyNumberFormat="1">
      <alignment horizontal="right" shrinkToFit="0" vertical="bottom" wrapText="1"/>
    </xf>
    <xf borderId="17" fillId="0" fontId="26" numFmtId="1" xfId="0" applyAlignment="1" applyBorder="1" applyFont="1" applyNumberFormat="1">
      <alignment shrinkToFit="0" vertical="bottom" wrapText="0"/>
    </xf>
    <xf borderId="1" fillId="14" fontId="30" numFmtId="2" xfId="0" applyAlignment="1" applyBorder="1" applyFill="1" applyFont="1" applyNumberFormat="1">
      <alignment horizontal="center" shrinkToFit="0" vertical="bottom" wrapText="1"/>
    </xf>
    <xf borderId="1" fillId="14" fontId="31" numFmtId="2" xfId="0" applyAlignment="1" applyBorder="1" applyFont="1" applyNumberFormat="1">
      <alignment shrinkToFit="0" vertical="bottom" wrapText="1"/>
    </xf>
    <xf borderId="1" fillId="0" fontId="31" numFmtId="2" xfId="0" applyAlignment="1" applyBorder="1" applyFont="1" applyNumberFormat="1">
      <alignment shrinkToFit="0" vertical="bottom" wrapText="1"/>
    </xf>
    <xf borderId="13" fillId="13" fontId="32" numFmtId="4" xfId="0" applyAlignment="1" applyBorder="1" applyFont="1" applyNumberFormat="1">
      <alignment horizontal="right" shrinkToFit="0" vertical="bottom" wrapText="1"/>
    </xf>
    <xf borderId="1" fillId="14" fontId="28" numFmtId="2" xfId="0" applyAlignment="1" applyBorder="1" applyFont="1" applyNumberFormat="1">
      <alignment horizontal="center" shrinkToFit="0" vertical="bottom" wrapText="1"/>
    </xf>
    <xf borderId="1" fillId="0" fontId="26" numFmtId="2" xfId="0" applyAlignment="1" applyBorder="1" applyFont="1" applyNumberFormat="1">
      <alignment shrinkToFit="0" vertical="bottom" wrapText="0"/>
    </xf>
    <xf borderId="1" fillId="0" fontId="26" numFmtId="4" xfId="0" applyAlignment="1" applyBorder="1" applyFont="1" applyNumberFormat="1">
      <alignment shrinkToFit="0" vertical="bottom" wrapText="0"/>
    </xf>
    <xf borderId="1" fillId="0" fontId="26" numFmtId="1" xfId="0" applyAlignment="1" applyBorder="1" applyFont="1" applyNumberFormat="1">
      <alignment shrinkToFit="0" vertical="bottom" wrapText="0"/>
    </xf>
    <xf borderId="0" fillId="0" fontId="31" numFmtId="2" xfId="0" applyAlignment="1" applyFont="1" applyNumberFormat="1">
      <alignment shrinkToFit="0" vertical="bottom" wrapText="1"/>
    </xf>
    <xf borderId="0" fillId="0" fontId="29" numFmtId="0" xfId="0" applyAlignment="1" applyFont="1">
      <alignment horizontal="center" shrinkToFit="0" vertical="center" wrapText="1"/>
    </xf>
    <xf borderId="5" fillId="15" fontId="33" numFmtId="1" xfId="0" applyAlignment="1" applyBorder="1" applyFill="1" applyFont="1" applyNumberFormat="1">
      <alignment horizontal="left" shrinkToFit="0" vertical="bottom" wrapText="0"/>
    </xf>
    <xf borderId="0" fillId="0" fontId="26" numFmtId="2" xfId="0" applyAlignment="1" applyFont="1" applyNumberFormat="1">
      <alignment shrinkToFit="0" vertical="bottom" wrapText="0"/>
    </xf>
    <xf borderId="18" fillId="0" fontId="26" numFmtId="173" xfId="0" applyAlignment="1" applyBorder="1" applyFont="1" applyNumberFormat="1">
      <alignment shrinkToFit="0" vertical="bottom" wrapText="0"/>
    </xf>
    <xf borderId="18" fillId="0" fontId="26" numFmtId="1" xfId="0" applyAlignment="1" applyBorder="1" applyFont="1" applyNumberFormat="1">
      <alignment shrinkToFit="0" vertical="bottom" wrapText="0"/>
    </xf>
    <xf borderId="19" fillId="0" fontId="18" numFmtId="0" xfId="0" applyAlignment="1" applyBorder="1" applyFont="1">
      <alignment shrinkToFit="0" vertical="bottom" wrapText="0"/>
    </xf>
    <xf borderId="3" fillId="0" fontId="18" numFmtId="49" xfId="0" applyAlignment="1" applyBorder="1" applyFont="1" applyNumberFormat="1">
      <alignment shrinkToFit="0" vertical="bottom" wrapText="0"/>
    </xf>
    <xf borderId="3" fillId="0" fontId="18" numFmtId="173" xfId="0" applyAlignment="1" applyBorder="1" applyFont="1" applyNumberFormat="1">
      <alignment shrinkToFit="0" vertical="bottom" wrapText="0"/>
    </xf>
    <xf borderId="3" fillId="0" fontId="18" numFmtId="1" xfId="0" applyAlignment="1" applyBorder="1" applyFont="1" applyNumberFormat="1">
      <alignment shrinkToFit="0" vertical="bottom" wrapText="0"/>
    </xf>
    <xf borderId="20" fillId="14" fontId="18" numFmtId="2" xfId="0" applyAlignment="1" applyBorder="1" applyFont="1" applyNumberFormat="1">
      <alignment shrinkToFit="0" vertical="bottom" wrapText="0"/>
    </xf>
    <xf borderId="21" fillId="0" fontId="18" numFmtId="49" xfId="0" applyAlignment="1" applyBorder="1" applyFont="1" applyNumberFormat="1">
      <alignment shrinkToFit="0" vertical="bottom" wrapText="0"/>
    </xf>
    <xf borderId="21" fillId="0" fontId="18" numFmtId="173" xfId="0" applyAlignment="1" applyBorder="1" applyFont="1" applyNumberFormat="1">
      <alignment shrinkToFit="0" vertical="bottom" wrapText="0"/>
    </xf>
    <xf borderId="21" fillId="0" fontId="18" numFmtId="1" xfId="0" applyAlignment="1" applyBorder="1" applyFont="1" applyNumberFormat="1">
      <alignment shrinkToFit="0" vertical="bottom" wrapText="0"/>
    </xf>
    <xf borderId="22" fillId="14" fontId="18" numFmtId="2" xfId="0" applyAlignment="1" applyBorder="1" applyFont="1" applyNumberFormat="1">
      <alignment shrinkToFit="0" vertical="bottom" wrapText="0"/>
    </xf>
    <xf borderId="21" fillId="0" fontId="26" numFmtId="49" xfId="0" applyAlignment="1" applyBorder="1" applyFont="1" applyNumberFormat="1">
      <alignment horizontal="left" shrinkToFit="0" vertical="bottom" wrapText="0"/>
    </xf>
    <xf borderId="19" fillId="0" fontId="26" numFmtId="1" xfId="0" applyAlignment="1" applyBorder="1" applyFont="1" applyNumberFormat="1">
      <alignment shrinkToFit="0" vertical="bottom" wrapText="0"/>
    </xf>
    <xf borderId="22" fillId="14" fontId="30" numFmtId="2" xfId="0" applyAlignment="1" applyBorder="1" applyFont="1" applyNumberFormat="1">
      <alignment horizontal="center" shrinkToFit="0" vertical="bottom" wrapText="1"/>
    </xf>
    <xf borderId="22" fillId="14" fontId="31" numFmtId="2" xfId="0" applyAlignment="1" applyBorder="1" applyFont="1" applyNumberFormat="1">
      <alignment shrinkToFit="0" vertical="bottom" wrapText="1"/>
    </xf>
    <xf borderId="5" fillId="6" fontId="34" numFmtId="1" xfId="0" applyAlignment="1" applyBorder="1" applyFont="1" applyNumberFormat="1">
      <alignment horizontal="left" shrinkToFit="0" vertical="bottom" wrapText="0"/>
    </xf>
    <xf borderId="1" fillId="0" fontId="26" numFmtId="49" xfId="0" applyAlignment="1" applyBorder="1" applyFont="1" applyNumberFormat="1">
      <alignment horizontal="left" shrinkToFit="0" vertical="bottom" wrapText="1"/>
    </xf>
    <xf borderId="1" fillId="0" fontId="26" numFmtId="174" xfId="0" applyAlignment="1" applyBorder="1" applyFont="1" applyNumberFormat="1">
      <alignment shrinkToFit="0" vertical="bottom" wrapText="0"/>
    </xf>
    <xf borderId="5" fillId="6" fontId="35" numFmtId="49" xfId="0" applyAlignment="1" applyBorder="1" applyFont="1" applyNumberFormat="1">
      <alignment shrinkToFit="0" vertical="bottom" wrapText="0"/>
    </xf>
    <xf borderId="1" fillId="0" fontId="26" numFmtId="0" xfId="0" applyAlignment="1" applyBorder="1" applyFont="1">
      <alignment shrinkToFit="0" vertical="bottom" wrapText="0"/>
    </xf>
    <xf borderId="1" fillId="14" fontId="32" numFmtId="4" xfId="0" applyAlignment="1" applyBorder="1" applyFont="1" applyNumberFormat="1">
      <alignment horizontal="right" shrinkToFit="0" vertical="bottom" wrapText="1"/>
    </xf>
    <xf borderId="1" fillId="0" fontId="29" numFmtId="49" xfId="0" applyAlignment="1" applyBorder="1" applyFont="1" applyNumberFormat="1">
      <alignment horizontal="left" shrinkToFit="0" vertical="bottom" wrapText="0"/>
    </xf>
    <xf borderId="0" fillId="0" fontId="36" numFmtId="0" xfId="0" applyAlignment="1" applyFont="1">
      <alignment shrinkToFit="0" vertical="bottom" wrapText="0"/>
    </xf>
    <xf borderId="0" fillId="0" fontId="18" numFmtId="0" xfId="0" applyAlignment="1" applyFont="1">
      <alignment horizontal="center" shrinkToFit="0" vertical="bottom" wrapText="1"/>
    </xf>
    <xf borderId="1" fillId="0" fontId="36" numFmtId="0" xfId="0" applyAlignment="1" applyBorder="1" applyFont="1">
      <alignment shrinkToFit="0" vertical="bottom" wrapText="0"/>
    </xf>
    <xf borderId="1" fillId="0" fontId="36" numFmtId="0" xfId="0" applyAlignment="1" applyBorder="1" applyFont="1">
      <alignment horizontal="right" shrinkToFit="0" vertical="bottom" wrapText="0"/>
    </xf>
    <xf borderId="5" fillId="16" fontId="19" numFmtId="0" xfId="0" applyAlignment="1" applyBorder="1" applyFill="1" applyFont="1">
      <alignment horizontal="center" shrinkToFit="0" vertical="bottom" wrapText="0"/>
    </xf>
    <xf borderId="5" fillId="16" fontId="18" numFmtId="0" xfId="0" applyAlignment="1" applyBorder="1" applyFont="1">
      <alignment horizontal="center" shrinkToFit="0" vertical="bottom" wrapText="0"/>
    </xf>
    <xf borderId="5" fillId="16" fontId="18" numFmtId="0" xfId="0" applyAlignment="1" applyBorder="1" applyFont="1">
      <alignment shrinkToFit="0" vertical="bottom" wrapText="0"/>
    </xf>
    <xf borderId="0" fillId="0" fontId="18" numFmtId="164" xfId="0" applyAlignment="1" applyFont="1" applyNumberFormat="1">
      <alignment shrinkToFit="0" vertical="bottom" wrapText="0"/>
    </xf>
    <xf borderId="0" fillId="0" fontId="18" numFmtId="175" xfId="0" applyAlignment="1" applyFont="1" applyNumberFormat="1">
      <alignment shrinkToFit="0" vertical="bottom" wrapText="0"/>
    </xf>
    <xf borderId="5" fillId="16" fontId="19" numFmtId="0" xfId="0" applyAlignment="1" applyBorder="1" applyFont="1">
      <alignment horizontal="center" shrinkToFit="0" vertical="center" wrapText="1"/>
    </xf>
    <xf borderId="5" fillId="16" fontId="18" numFmtId="0" xfId="0" applyAlignment="1" applyBorder="1" applyFont="1">
      <alignment horizontal="center" shrinkToFit="0" vertical="center" wrapText="1"/>
    </xf>
    <xf borderId="5" fillId="16" fontId="3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5" fillId="17" fontId="18" numFmtId="0" xfId="0" applyAlignment="1" applyBorder="1" applyFill="1" applyFont="1">
      <alignment horizontal="center" shrinkToFit="0" vertical="center" wrapText="1"/>
    </xf>
    <xf borderId="0" fillId="0" fontId="19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 shrinkToFit="0" vertical="bottom" wrapText="0"/>
    </xf>
  </cellXfs>
  <cellStyles count="1">
    <cellStyle xfId="0" name="Normal" builtinId="0"/>
  </cellStyles>
  <dxfs count="1">
    <dxf>
      <font>
        <color rgb="FF000000"/>
        <name val="Calibri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kran.kz/" TargetMode="External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78"/>
    <col customWidth="1" min="2" max="2" width="36.78"/>
    <col customWidth="1" min="3" max="3" width="9.78"/>
    <col customWidth="1" min="4" max="4" width="10.33"/>
    <col customWidth="1" min="5" max="5" width="15.89"/>
    <col customWidth="1" min="6" max="6" width="8.67"/>
    <col customWidth="1" min="7" max="8" width="9.44"/>
    <col customWidth="1" min="9" max="9" width="21.0"/>
    <col customWidth="1" min="10" max="10" width="13.33"/>
    <col customWidth="1" min="11" max="11" width="9.22"/>
    <col customWidth="1" min="12" max="12" width="11.11"/>
    <col customWidth="1" min="13" max="13" width="8.11"/>
    <col customWidth="1" min="14" max="26" width="8.67"/>
  </cols>
  <sheetData>
    <row r="2">
      <c r="A2" s="1"/>
      <c r="B2" s="2" t="s">
        <v>0</v>
      </c>
      <c r="C2" s="3" t="s">
        <v>1</v>
      </c>
      <c r="D2" s="3" t="s">
        <v>2</v>
      </c>
      <c r="E2" s="3" t="s">
        <v>3</v>
      </c>
      <c r="F2" s="4"/>
      <c r="G2" s="5"/>
      <c r="H2" s="5"/>
      <c r="I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4</v>
      </c>
      <c r="C3" s="8">
        <v>500000.0</v>
      </c>
      <c r="D3" s="9">
        <v>38.0</v>
      </c>
      <c r="E3" s="10">
        <f>C3*D3</f>
        <v>19000000</v>
      </c>
      <c r="F3" s="5"/>
      <c r="H3" s="5"/>
      <c r="I3" s="1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2" t="s">
        <v>3</v>
      </c>
      <c r="C4" s="13"/>
      <c r="D4" s="13"/>
      <c r="E4" s="14">
        <f>SUM(E3)</f>
        <v>19000000</v>
      </c>
      <c r="F4" s="4"/>
      <c r="G4" s="1"/>
      <c r="H4" s="1"/>
      <c r="I4" s="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"/>
      <c r="B5" s="15"/>
      <c r="C5" s="16"/>
      <c r="D5" s="16"/>
      <c r="E5" s="16"/>
      <c r="F5" s="4"/>
      <c r="G5" s="1"/>
      <c r="H5" s="1"/>
      <c r="I5" s="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"/>
      <c r="B6" s="17" t="s">
        <v>5</v>
      </c>
      <c r="C6" s="18" t="s">
        <v>6</v>
      </c>
      <c r="D6" s="16"/>
      <c r="E6" s="16"/>
      <c r="F6" s="4"/>
      <c r="G6" s="4"/>
      <c r="H6" s="4"/>
      <c r="I6" s="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/>
      <c r="B7" s="19" t="s">
        <v>7</v>
      </c>
      <c r="C7" s="20">
        <v>800000.0</v>
      </c>
      <c r="D7" s="16"/>
      <c r="E7" s="16"/>
      <c r="F7" s="4"/>
      <c r="G7" s="4"/>
      <c r="H7" s="4"/>
      <c r="I7" s="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"/>
      <c r="B8" s="19" t="s">
        <v>8</v>
      </c>
      <c r="C8" s="20">
        <v>150000.0</v>
      </c>
      <c r="D8" s="16"/>
      <c r="E8" s="16"/>
      <c r="F8" s="4"/>
      <c r="G8" s="4"/>
      <c r="H8" s="4"/>
      <c r="I8" s="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"/>
      <c r="B9" s="19" t="s">
        <v>9</v>
      </c>
      <c r="C9" s="20">
        <v>100000.0</v>
      </c>
      <c r="D9" s="16"/>
      <c r="E9" s="16"/>
      <c r="F9" s="4"/>
      <c r="G9" s="4"/>
      <c r="H9" s="4"/>
      <c r="I9" s="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"/>
      <c r="B10" s="19" t="s">
        <v>10</v>
      </c>
      <c r="C10" s="20">
        <v>200000.0</v>
      </c>
      <c r="D10" s="16"/>
      <c r="E10" s="16"/>
      <c r="F10" s="4"/>
      <c r="G10" s="4"/>
      <c r="H10" s="4"/>
      <c r="I10" s="1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"/>
      <c r="B11" s="19" t="s">
        <v>11</v>
      </c>
      <c r="C11" s="21">
        <v>4375000.0</v>
      </c>
      <c r="D11" s="16"/>
      <c r="E11" s="16"/>
      <c r="F11" s="4"/>
      <c r="G11" s="4"/>
      <c r="H11" s="4"/>
      <c r="I11" s="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"/>
      <c r="B12" s="22" t="s">
        <v>12</v>
      </c>
      <c r="C12" s="21">
        <f>SUM(C7:C10)</f>
        <v>1250000</v>
      </c>
      <c r="D12" s="16"/>
      <c r="E12" s="16"/>
      <c r="F12" s="4"/>
      <c r="G12" s="1"/>
      <c r="H12" s="1"/>
      <c r="I12" s="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"/>
      <c r="B13" s="19" t="s">
        <v>13</v>
      </c>
      <c r="C13" s="23">
        <v>0.01</v>
      </c>
      <c r="D13" s="16"/>
      <c r="E13" s="16"/>
      <c r="F13" s="4"/>
      <c r="G13" s="1"/>
      <c r="H13" s="1"/>
      <c r="I13" s="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"/>
      <c r="B14" s="19" t="s">
        <v>14</v>
      </c>
      <c r="C14" s="23">
        <v>0.01</v>
      </c>
      <c r="D14" s="16"/>
      <c r="E14" s="16"/>
      <c r="F14" s="4"/>
      <c r="G14" s="1"/>
      <c r="H14" s="1"/>
      <c r="I14" s="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"/>
      <c r="B15" s="19" t="s">
        <v>15</v>
      </c>
      <c r="C15" s="23">
        <v>0.01</v>
      </c>
      <c r="D15" s="16"/>
      <c r="E15" s="16"/>
      <c r="F15" s="4"/>
      <c r="G15" s="1"/>
      <c r="H15" s="1"/>
      <c r="I15" s="1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"/>
      <c r="B16" s="22" t="s">
        <v>16</v>
      </c>
      <c r="C16" s="23">
        <v>0.01</v>
      </c>
      <c r="D16" s="4"/>
      <c r="E16" s="24"/>
      <c r="F16" s="4"/>
      <c r="G16" s="1"/>
      <c r="H16" s="1"/>
      <c r="I16" s="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"/>
      <c r="B17" s="25"/>
      <c r="C17" s="4"/>
      <c r="D17" s="4"/>
      <c r="E17" s="4"/>
      <c r="F17" s="4"/>
      <c r="G17" s="1"/>
      <c r="H17" s="1"/>
      <c r="I17" s="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"/>
      <c r="B18" s="1"/>
      <c r="C18" s="26"/>
      <c r="D18" s="4"/>
      <c r="E18" s="4"/>
      <c r="F18" s="4"/>
      <c r="G18" s="1"/>
      <c r="H18" s="1"/>
      <c r="I18" s="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"/>
      <c r="B19" s="1"/>
      <c r="C19" s="26"/>
      <c r="D19" s="4"/>
      <c r="E19" s="4"/>
      <c r="F19" s="4"/>
      <c r="G19" s="1"/>
      <c r="H19" s="1"/>
      <c r="I19" s="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1"/>
      <c r="B20" s="27" t="s">
        <v>17</v>
      </c>
      <c r="C20" s="18" t="s">
        <v>18</v>
      </c>
      <c r="D20" s="18" t="s">
        <v>19</v>
      </c>
      <c r="E20" s="18" t="s">
        <v>20</v>
      </c>
      <c r="F20" s="4"/>
      <c r="G20" s="1"/>
      <c r="H20" s="1"/>
      <c r="I20" s="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"/>
      <c r="B21" s="28" t="s">
        <v>13</v>
      </c>
      <c r="C21" s="29">
        <v>1.0</v>
      </c>
      <c r="D21" s="20">
        <v>600000.0</v>
      </c>
      <c r="E21" s="30">
        <f t="shared" ref="E21:E28" si="1">C21*D21</f>
        <v>600000</v>
      </c>
      <c r="F21" s="4"/>
      <c r="G21" s="1"/>
      <c r="H21" s="1"/>
      <c r="I21" s="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"/>
      <c r="B22" s="19" t="s">
        <v>14</v>
      </c>
      <c r="C22" s="29">
        <v>1.0</v>
      </c>
      <c r="D22" s="20">
        <v>600000.0</v>
      </c>
      <c r="E22" s="30">
        <f t="shared" si="1"/>
        <v>600000</v>
      </c>
      <c r="F22" s="4"/>
      <c r="G22" s="1"/>
      <c r="H22" s="1"/>
      <c r="I22" s="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"/>
      <c r="B23" s="19" t="s">
        <v>15</v>
      </c>
      <c r="C23" s="31">
        <v>1.0</v>
      </c>
      <c r="D23" s="20">
        <v>600000.0</v>
      </c>
      <c r="E23" s="30">
        <f t="shared" si="1"/>
        <v>600000</v>
      </c>
      <c r="F23" s="4"/>
      <c r="G23" s="1"/>
      <c r="H23" s="1"/>
      <c r="I23" s="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"/>
      <c r="B24" s="22" t="s">
        <v>16</v>
      </c>
      <c r="C24" s="31">
        <v>1.0</v>
      </c>
      <c r="D24" s="20">
        <v>600000.0</v>
      </c>
      <c r="E24" s="30">
        <f t="shared" si="1"/>
        <v>600000</v>
      </c>
      <c r="F24" s="4"/>
      <c r="G24" s="1"/>
      <c r="H24" s="1"/>
      <c r="I24" s="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"/>
      <c r="B25" s="19" t="s">
        <v>21</v>
      </c>
      <c r="C25" s="31">
        <v>1.0</v>
      </c>
      <c r="D25" s="20">
        <v>300000.0</v>
      </c>
      <c r="E25" s="30">
        <f t="shared" si="1"/>
        <v>300000</v>
      </c>
      <c r="F25" s="4"/>
      <c r="G25" s="1"/>
      <c r="H25" s="1"/>
      <c r="I25" s="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1"/>
      <c r="B26" s="19" t="s">
        <v>22</v>
      </c>
      <c r="C26" s="31">
        <v>1.0</v>
      </c>
      <c r="D26" s="20">
        <v>300000.0</v>
      </c>
      <c r="E26" s="30">
        <f t="shared" si="1"/>
        <v>300000</v>
      </c>
      <c r="F26" s="4"/>
      <c r="G26" s="1"/>
      <c r="H26" s="1"/>
      <c r="I26" s="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"/>
      <c r="B27" s="19" t="s">
        <v>23</v>
      </c>
      <c r="C27" s="31">
        <v>1.0</v>
      </c>
      <c r="D27" s="20">
        <v>300000.0</v>
      </c>
      <c r="E27" s="30">
        <f t="shared" si="1"/>
        <v>300000</v>
      </c>
      <c r="F27" s="4"/>
      <c r="G27" s="1"/>
      <c r="H27" s="1"/>
      <c r="I27" s="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"/>
      <c r="B28" s="19" t="s">
        <v>24</v>
      </c>
      <c r="C28" s="31">
        <v>1.0</v>
      </c>
      <c r="D28" s="20">
        <v>50000.0</v>
      </c>
      <c r="E28" s="30">
        <f t="shared" si="1"/>
        <v>50000</v>
      </c>
      <c r="F28" s="4"/>
      <c r="G28" s="1"/>
      <c r="H28" s="1"/>
      <c r="I28" s="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2" t="s">
        <v>3</v>
      </c>
      <c r="C29" s="13"/>
      <c r="D29" s="13"/>
      <c r="E29" s="32">
        <f>SUM(E21:E28)</f>
        <v>3350000</v>
      </c>
      <c r="G29" s="5"/>
      <c r="H29" s="5"/>
      <c r="I29" s="5"/>
    </row>
    <row r="30" ht="15.75" customHeight="1">
      <c r="A30" s="5"/>
      <c r="G30" s="5"/>
      <c r="H30" s="5"/>
      <c r="I30" s="5"/>
    </row>
    <row r="31" ht="15.75" customHeight="1">
      <c r="A31" s="5"/>
      <c r="B31" s="33"/>
      <c r="C31" s="5"/>
      <c r="D31" s="5"/>
      <c r="E31" s="5"/>
      <c r="F31" s="5"/>
      <c r="G31" s="5"/>
      <c r="H31" s="5"/>
      <c r="I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3" max="3" width="25.44"/>
    <col customWidth="1" min="4" max="4" width="15.22"/>
    <col customWidth="1" min="6" max="20" width="14.56"/>
  </cols>
  <sheetData>
    <row r="1">
      <c r="K1" s="34" t="s">
        <v>25</v>
      </c>
    </row>
    <row r="2">
      <c r="F2" s="35" t="s">
        <v>26</v>
      </c>
      <c r="G2" s="35" t="s">
        <v>27</v>
      </c>
      <c r="H2" s="35" t="s">
        <v>28</v>
      </c>
      <c r="I2" s="35" t="s">
        <v>29</v>
      </c>
      <c r="J2" s="35" t="s">
        <v>30</v>
      </c>
      <c r="K2" s="35" t="s">
        <v>31</v>
      </c>
      <c r="L2" s="35" t="s">
        <v>32</v>
      </c>
      <c r="M2" s="35" t="s">
        <v>33</v>
      </c>
      <c r="N2" s="35" t="s">
        <v>34</v>
      </c>
      <c r="O2" s="35" t="s">
        <v>35</v>
      </c>
      <c r="P2" s="35" t="s">
        <v>36</v>
      </c>
      <c r="Q2" s="35" t="s">
        <v>37</v>
      </c>
      <c r="R2" s="35" t="s">
        <v>38</v>
      </c>
      <c r="S2" s="35" t="s">
        <v>39</v>
      </c>
      <c r="T2" s="35" t="s">
        <v>40</v>
      </c>
    </row>
    <row r="3">
      <c r="C3" s="36" t="s">
        <v>41</v>
      </c>
      <c r="D3" s="37"/>
      <c r="E3" s="3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>
      <c r="C4" s="40"/>
      <c r="D4" s="40"/>
      <c r="E4" s="40"/>
      <c r="F4" s="41" t="s">
        <v>42</v>
      </c>
      <c r="G4" s="42"/>
      <c r="H4" s="41" t="s">
        <v>43</v>
      </c>
      <c r="I4" s="42"/>
      <c r="J4" s="41" t="s">
        <v>44</v>
      </c>
      <c r="K4" s="43"/>
      <c r="L4" s="43"/>
      <c r="M4" s="44" t="s">
        <v>45</v>
      </c>
      <c r="N4" s="45"/>
      <c r="O4" s="42"/>
      <c r="P4" s="44" t="s">
        <v>46</v>
      </c>
      <c r="Q4" s="42"/>
      <c r="R4" s="44" t="s">
        <v>47</v>
      </c>
      <c r="S4" s="42"/>
      <c r="T4" s="46" t="s">
        <v>48</v>
      </c>
    </row>
    <row r="5">
      <c r="C5" s="28" t="s">
        <v>49</v>
      </c>
      <c r="D5" s="47">
        <v>500000.0</v>
      </c>
      <c r="E5" s="48"/>
      <c r="F5" s="20">
        <f t="shared" ref="F5:T5" si="1">F6*$D5</f>
        <v>6000000</v>
      </c>
      <c r="G5" s="20">
        <f t="shared" si="1"/>
        <v>7500000</v>
      </c>
      <c r="H5" s="20">
        <f t="shared" si="1"/>
        <v>9000000</v>
      </c>
      <c r="I5" s="20">
        <f t="shared" si="1"/>
        <v>11500000</v>
      </c>
      <c r="J5" s="20">
        <f t="shared" si="1"/>
        <v>14000000</v>
      </c>
      <c r="K5" s="20">
        <f t="shared" si="1"/>
        <v>16500000</v>
      </c>
      <c r="L5" s="20">
        <f t="shared" si="1"/>
        <v>19000000</v>
      </c>
      <c r="M5" s="20">
        <f t="shared" si="1"/>
        <v>21500000</v>
      </c>
      <c r="N5" s="20">
        <f t="shared" si="1"/>
        <v>24000000</v>
      </c>
      <c r="O5" s="20">
        <f t="shared" si="1"/>
        <v>26500000</v>
      </c>
      <c r="P5" s="20">
        <f t="shared" si="1"/>
        <v>29000000</v>
      </c>
      <c r="Q5" s="20">
        <f t="shared" si="1"/>
        <v>31500000</v>
      </c>
      <c r="R5" s="20">
        <f t="shared" si="1"/>
        <v>34000000</v>
      </c>
      <c r="S5" s="20">
        <f t="shared" si="1"/>
        <v>36500000</v>
      </c>
      <c r="T5" s="20">
        <f t="shared" si="1"/>
        <v>39000000</v>
      </c>
    </row>
    <row r="6">
      <c r="C6" s="19" t="s">
        <v>50</v>
      </c>
      <c r="D6" s="49"/>
      <c r="E6" s="48"/>
      <c r="F6" s="50">
        <v>12.0</v>
      </c>
      <c r="G6" s="50">
        <v>15.0</v>
      </c>
      <c r="H6" s="50">
        <v>18.0</v>
      </c>
      <c r="I6" s="50">
        <v>23.0</v>
      </c>
      <c r="J6" s="50">
        <v>28.0</v>
      </c>
      <c r="K6" s="50">
        <v>33.0</v>
      </c>
      <c r="L6" s="50">
        <v>38.0</v>
      </c>
      <c r="M6" s="50">
        <v>43.0</v>
      </c>
      <c r="N6" s="50">
        <v>48.0</v>
      </c>
      <c r="O6" s="50">
        <v>53.0</v>
      </c>
      <c r="P6" s="50">
        <v>58.0</v>
      </c>
      <c r="Q6" s="50">
        <v>63.0</v>
      </c>
      <c r="R6" s="50">
        <v>68.0</v>
      </c>
      <c r="S6" s="50">
        <v>73.0</v>
      </c>
      <c r="T6" s="50">
        <v>78.0</v>
      </c>
    </row>
    <row r="7">
      <c r="C7" s="51"/>
      <c r="D7" s="51"/>
      <c r="E7" s="5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>
      <c r="C8" s="52" t="s">
        <v>51</v>
      </c>
      <c r="D8" s="49"/>
      <c r="E8" s="49"/>
      <c r="F8" s="50">
        <f t="shared" ref="F8:T8" si="2">SUM(F9,F16,F26,F30,F37)</f>
        <v>8857033.333</v>
      </c>
      <c r="G8" s="50">
        <f t="shared" si="2"/>
        <v>9500366.667</v>
      </c>
      <c r="H8" s="50">
        <f t="shared" si="2"/>
        <v>10143700</v>
      </c>
      <c r="I8" s="50">
        <f t="shared" si="2"/>
        <v>11215922.22</v>
      </c>
      <c r="J8" s="50">
        <f t="shared" si="2"/>
        <v>12288144.44</v>
      </c>
      <c r="K8" s="50">
        <f t="shared" si="2"/>
        <v>13360366.67</v>
      </c>
      <c r="L8" s="50">
        <f t="shared" si="2"/>
        <v>14432588.89</v>
      </c>
      <c r="M8" s="50">
        <f t="shared" si="2"/>
        <v>19104811.11</v>
      </c>
      <c r="N8" s="50">
        <f t="shared" si="2"/>
        <v>20177033.33</v>
      </c>
      <c r="O8" s="50">
        <f t="shared" si="2"/>
        <v>21249255.56</v>
      </c>
      <c r="P8" s="50">
        <f t="shared" si="2"/>
        <v>22321477.78</v>
      </c>
      <c r="Q8" s="50">
        <f t="shared" si="2"/>
        <v>23393700</v>
      </c>
      <c r="R8" s="50">
        <f t="shared" si="2"/>
        <v>24465922.22</v>
      </c>
      <c r="S8" s="50">
        <f t="shared" si="2"/>
        <v>25538144.44</v>
      </c>
      <c r="T8" s="50">
        <f t="shared" si="2"/>
        <v>26610366.67</v>
      </c>
    </row>
    <row r="9">
      <c r="C9" s="52" t="s">
        <v>52</v>
      </c>
      <c r="D9" s="49"/>
      <c r="E9" s="49"/>
      <c r="F9" s="50">
        <f t="shared" ref="F9:T9" si="3">SUM(F10:F14)</f>
        <v>2633700</v>
      </c>
      <c r="G9" s="50">
        <f t="shared" si="3"/>
        <v>2633700</v>
      </c>
      <c r="H9" s="50">
        <f t="shared" si="3"/>
        <v>2633700</v>
      </c>
      <c r="I9" s="50">
        <f t="shared" si="3"/>
        <v>2633700</v>
      </c>
      <c r="J9" s="50">
        <f t="shared" si="3"/>
        <v>2633700</v>
      </c>
      <c r="K9" s="50">
        <f t="shared" si="3"/>
        <v>2633700</v>
      </c>
      <c r="L9" s="50">
        <f t="shared" si="3"/>
        <v>2633700</v>
      </c>
      <c r="M9" s="50">
        <f t="shared" si="3"/>
        <v>2633700</v>
      </c>
      <c r="N9" s="50">
        <f t="shared" si="3"/>
        <v>2633700</v>
      </c>
      <c r="O9" s="50">
        <f t="shared" si="3"/>
        <v>2633700</v>
      </c>
      <c r="P9" s="50">
        <f t="shared" si="3"/>
        <v>2633700</v>
      </c>
      <c r="Q9" s="50">
        <f t="shared" si="3"/>
        <v>2633700</v>
      </c>
      <c r="R9" s="50">
        <f t="shared" si="3"/>
        <v>2633700</v>
      </c>
      <c r="S9" s="50">
        <f t="shared" si="3"/>
        <v>2633700</v>
      </c>
      <c r="T9" s="50">
        <f t="shared" si="3"/>
        <v>2633700</v>
      </c>
    </row>
    <row r="10">
      <c r="C10" s="19" t="s">
        <v>7</v>
      </c>
      <c r="D10" s="49"/>
      <c r="E10" s="49"/>
      <c r="F10" s="20">
        <v>800000.0</v>
      </c>
      <c r="G10" s="20">
        <v>800000.0</v>
      </c>
      <c r="H10" s="20">
        <v>800000.0</v>
      </c>
      <c r="I10" s="20">
        <v>800000.0</v>
      </c>
      <c r="J10" s="20">
        <v>800000.0</v>
      </c>
      <c r="K10" s="20">
        <v>800000.0</v>
      </c>
      <c r="L10" s="20">
        <v>800000.0</v>
      </c>
      <c r="M10" s="20">
        <v>800000.0</v>
      </c>
      <c r="N10" s="20">
        <v>800000.0</v>
      </c>
      <c r="O10" s="20">
        <v>800000.0</v>
      </c>
      <c r="P10" s="20">
        <v>800000.0</v>
      </c>
      <c r="Q10" s="20">
        <v>800000.0</v>
      </c>
      <c r="R10" s="20">
        <v>800000.0</v>
      </c>
      <c r="S10" s="20">
        <v>800000.0</v>
      </c>
      <c r="T10" s="20">
        <v>800000.0</v>
      </c>
    </row>
    <row r="11">
      <c r="C11" s="19" t="s">
        <v>8</v>
      </c>
      <c r="D11" s="49"/>
      <c r="E11" s="49"/>
      <c r="F11" s="20">
        <v>150000.0</v>
      </c>
      <c r="G11" s="20">
        <v>150000.0</v>
      </c>
      <c r="H11" s="20">
        <v>150000.0</v>
      </c>
      <c r="I11" s="20">
        <v>150000.0</v>
      </c>
      <c r="J11" s="20">
        <v>150000.0</v>
      </c>
      <c r="K11" s="20">
        <v>150000.0</v>
      </c>
      <c r="L11" s="20">
        <v>150000.0</v>
      </c>
      <c r="M11" s="20">
        <v>150000.0</v>
      </c>
      <c r="N11" s="20">
        <v>150000.0</v>
      </c>
      <c r="O11" s="20">
        <v>150000.0</v>
      </c>
      <c r="P11" s="20">
        <v>150000.0</v>
      </c>
      <c r="Q11" s="20">
        <v>150000.0</v>
      </c>
      <c r="R11" s="20">
        <v>150000.0</v>
      </c>
      <c r="S11" s="20">
        <v>150000.0</v>
      </c>
      <c r="T11" s="20">
        <v>150000.0</v>
      </c>
    </row>
    <row r="12">
      <c r="C12" s="19" t="s">
        <v>9</v>
      </c>
      <c r="D12" s="49"/>
      <c r="E12" s="49"/>
      <c r="F12" s="20">
        <v>100000.0</v>
      </c>
      <c r="G12" s="20">
        <v>100000.0</v>
      </c>
      <c r="H12" s="20">
        <v>100000.0</v>
      </c>
      <c r="I12" s="20">
        <v>100000.0</v>
      </c>
      <c r="J12" s="20">
        <v>100000.0</v>
      </c>
      <c r="K12" s="20">
        <v>100000.0</v>
      </c>
      <c r="L12" s="20">
        <v>100000.0</v>
      </c>
      <c r="M12" s="20">
        <v>100000.0</v>
      </c>
      <c r="N12" s="20">
        <v>100000.0</v>
      </c>
      <c r="O12" s="20">
        <v>100000.0</v>
      </c>
      <c r="P12" s="20">
        <v>100000.0</v>
      </c>
      <c r="Q12" s="20">
        <v>100000.0</v>
      </c>
      <c r="R12" s="20">
        <v>100000.0</v>
      </c>
      <c r="S12" s="20">
        <v>100000.0</v>
      </c>
      <c r="T12" s="20">
        <v>100000.0</v>
      </c>
    </row>
    <row r="13">
      <c r="C13" s="19" t="s">
        <v>10</v>
      </c>
      <c r="D13" s="49"/>
      <c r="E13" s="49"/>
      <c r="F13" s="20">
        <v>200000.0</v>
      </c>
      <c r="G13" s="20">
        <v>200000.0</v>
      </c>
      <c r="H13" s="20">
        <v>200000.0</v>
      </c>
      <c r="I13" s="20">
        <v>200000.0</v>
      </c>
      <c r="J13" s="20">
        <v>200000.0</v>
      </c>
      <c r="K13" s="20">
        <v>200000.0</v>
      </c>
      <c r="L13" s="20">
        <v>200000.0</v>
      </c>
      <c r="M13" s="20">
        <v>200000.0</v>
      </c>
      <c r="N13" s="20">
        <v>200000.0</v>
      </c>
      <c r="O13" s="20">
        <v>200000.0</v>
      </c>
      <c r="P13" s="20">
        <v>200000.0</v>
      </c>
      <c r="Q13" s="20">
        <v>200000.0</v>
      </c>
      <c r="R13" s="20">
        <v>200000.0</v>
      </c>
      <c r="S13" s="20">
        <v>200000.0</v>
      </c>
      <c r="T13" s="20">
        <v>200000.0</v>
      </c>
    </row>
    <row r="14">
      <c r="C14" s="22" t="s">
        <v>53</v>
      </c>
      <c r="D14" s="49"/>
      <c r="E14" s="49"/>
      <c r="F14" s="21">
        <v>1383700.0</v>
      </c>
      <c r="G14" s="21">
        <v>1383700.0</v>
      </c>
      <c r="H14" s="21">
        <v>1383700.0</v>
      </c>
      <c r="I14" s="21">
        <v>1383700.0</v>
      </c>
      <c r="J14" s="21">
        <v>1383700.0</v>
      </c>
      <c r="K14" s="21">
        <v>1383700.0</v>
      </c>
      <c r="L14" s="21">
        <v>1383700.0</v>
      </c>
      <c r="M14" s="21">
        <v>1383700.0</v>
      </c>
      <c r="N14" s="21">
        <v>1383700.0</v>
      </c>
      <c r="O14" s="21">
        <v>1383700.0</v>
      </c>
      <c r="P14" s="21">
        <v>1383700.0</v>
      </c>
      <c r="Q14" s="21">
        <v>1383700.0</v>
      </c>
      <c r="R14" s="21">
        <v>1383700.0</v>
      </c>
      <c r="S14" s="21">
        <v>1383700.0</v>
      </c>
      <c r="T14" s="21">
        <v>1383700.0</v>
      </c>
    </row>
    <row r="15">
      <c r="A15" s="53"/>
      <c r="B15" s="53"/>
      <c r="C15" s="54" t="s">
        <v>12</v>
      </c>
      <c r="D15" s="55"/>
      <c r="E15" s="55"/>
      <c r="F15" s="56">
        <f t="shared" ref="F15:T15" si="4">SUM(F10:F13)</f>
        <v>1250000</v>
      </c>
      <c r="G15" s="56">
        <f t="shared" si="4"/>
        <v>1250000</v>
      </c>
      <c r="H15" s="56">
        <f t="shared" si="4"/>
        <v>1250000</v>
      </c>
      <c r="I15" s="56">
        <f t="shared" si="4"/>
        <v>1250000</v>
      </c>
      <c r="J15" s="56">
        <f t="shared" si="4"/>
        <v>1250000</v>
      </c>
      <c r="K15" s="56">
        <f t="shared" si="4"/>
        <v>1250000</v>
      </c>
      <c r="L15" s="56">
        <f t="shared" si="4"/>
        <v>1250000</v>
      </c>
      <c r="M15" s="56">
        <f t="shared" si="4"/>
        <v>1250000</v>
      </c>
      <c r="N15" s="56">
        <f t="shared" si="4"/>
        <v>1250000</v>
      </c>
      <c r="O15" s="56">
        <f t="shared" si="4"/>
        <v>1250000</v>
      </c>
      <c r="P15" s="56">
        <f t="shared" si="4"/>
        <v>1250000</v>
      </c>
      <c r="Q15" s="56">
        <f t="shared" si="4"/>
        <v>1250000</v>
      </c>
      <c r="R15" s="56">
        <f t="shared" si="4"/>
        <v>1250000</v>
      </c>
      <c r="S15" s="56">
        <f t="shared" si="4"/>
        <v>1250000</v>
      </c>
      <c r="T15" s="56">
        <f t="shared" si="4"/>
        <v>1250000</v>
      </c>
      <c r="U15" s="53"/>
      <c r="V15" s="53"/>
      <c r="W15" s="53"/>
      <c r="X15" s="53"/>
      <c r="Y15" s="53"/>
      <c r="Z15" s="53"/>
    </row>
    <row r="16">
      <c r="C16" s="52" t="s">
        <v>17</v>
      </c>
      <c r="D16" s="57"/>
      <c r="E16" s="49"/>
      <c r="F16" s="50">
        <f t="shared" ref="F16:T16" si="5">SUM(F17:F25)</f>
        <v>3650000</v>
      </c>
      <c r="G16" s="50">
        <f t="shared" si="5"/>
        <v>3650000</v>
      </c>
      <c r="H16" s="50">
        <f t="shared" si="5"/>
        <v>3650000</v>
      </c>
      <c r="I16" s="50">
        <f t="shared" si="5"/>
        <v>3650000</v>
      </c>
      <c r="J16" s="50">
        <f t="shared" si="5"/>
        <v>3650000</v>
      </c>
      <c r="K16" s="50">
        <f t="shared" si="5"/>
        <v>3650000</v>
      </c>
      <c r="L16" s="50">
        <f t="shared" si="5"/>
        <v>3650000</v>
      </c>
      <c r="M16" s="50">
        <f t="shared" si="5"/>
        <v>7250000</v>
      </c>
      <c r="N16" s="50">
        <f t="shared" si="5"/>
        <v>7250000</v>
      </c>
      <c r="O16" s="50">
        <f t="shared" si="5"/>
        <v>7250000</v>
      </c>
      <c r="P16" s="50">
        <f t="shared" si="5"/>
        <v>7250000</v>
      </c>
      <c r="Q16" s="50">
        <f t="shared" si="5"/>
        <v>7250000</v>
      </c>
      <c r="R16" s="50">
        <f t="shared" si="5"/>
        <v>7250000</v>
      </c>
      <c r="S16" s="50">
        <f t="shared" si="5"/>
        <v>7250000</v>
      </c>
      <c r="T16" s="50">
        <f t="shared" si="5"/>
        <v>7250000</v>
      </c>
    </row>
    <row r="17">
      <c r="C17" s="28" t="s">
        <v>13</v>
      </c>
      <c r="D17" s="20">
        <v>600000.0</v>
      </c>
      <c r="E17" s="29">
        <v>1.0</v>
      </c>
      <c r="F17" s="20">
        <f t="shared" ref="F17:L17" si="6">$D17*$E17</f>
        <v>600000</v>
      </c>
      <c r="G17" s="20">
        <f t="shared" si="6"/>
        <v>600000</v>
      </c>
      <c r="H17" s="20">
        <f t="shared" si="6"/>
        <v>600000</v>
      </c>
      <c r="I17" s="20">
        <f t="shared" si="6"/>
        <v>600000</v>
      </c>
      <c r="J17" s="20">
        <f t="shared" si="6"/>
        <v>600000</v>
      </c>
      <c r="K17" s="20">
        <f t="shared" si="6"/>
        <v>600000</v>
      </c>
      <c r="L17" s="20">
        <f t="shared" si="6"/>
        <v>600000</v>
      </c>
      <c r="M17" s="20">
        <f t="shared" ref="M17:T17" si="7">($D17*$E17)*2</f>
        <v>1200000</v>
      </c>
      <c r="N17" s="20">
        <f t="shared" si="7"/>
        <v>1200000</v>
      </c>
      <c r="O17" s="20">
        <f t="shared" si="7"/>
        <v>1200000</v>
      </c>
      <c r="P17" s="20">
        <f t="shared" si="7"/>
        <v>1200000</v>
      </c>
      <c r="Q17" s="20">
        <f t="shared" si="7"/>
        <v>1200000</v>
      </c>
      <c r="R17" s="20">
        <f t="shared" si="7"/>
        <v>1200000</v>
      </c>
      <c r="S17" s="20">
        <f t="shared" si="7"/>
        <v>1200000</v>
      </c>
      <c r="T17" s="20">
        <f t="shared" si="7"/>
        <v>1200000</v>
      </c>
    </row>
    <row r="18">
      <c r="C18" s="19" t="s">
        <v>14</v>
      </c>
      <c r="D18" s="20">
        <v>600000.0</v>
      </c>
      <c r="E18" s="29">
        <v>1.0</v>
      </c>
      <c r="F18" s="20">
        <f t="shared" ref="F18:L18" si="8">$D18*$E18</f>
        <v>600000</v>
      </c>
      <c r="G18" s="20">
        <f t="shared" si="8"/>
        <v>600000</v>
      </c>
      <c r="H18" s="20">
        <f t="shared" si="8"/>
        <v>600000</v>
      </c>
      <c r="I18" s="20">
        <f t="shared" si="8"/>
        <v>600000</v>
      </c>
      <c r="J18" s="20">
        <f t="shared" si="8"/>
        <v>600000</v>
      </c>
      <c r="K18" s="20">
        <f t="shared" si="8"/>
        <v>600000</v>
      </c>
      <c r="L18" s="20">
        <f t="shared" si="8"/>
        <v>600000</v>
      </c>
      <c r="M18" s="20">
        <f t="shared" ref="M18:T18" si="9">($D18*$E18)*2</f>
        <v>1200000</v>
      </c>
      <c r="N18" s="20">
        <f t="shared" si="9"/>
        <v>1200000</v>
      </c>
      <c r="O18" s="20">
        <f t="shared" si="9"/>
        <v>1200000</v>
      </c>
      <c r="P18" s="20">
        <f t="shared" si="9"/>
        <v>1200000</v>
      </c>
      <c r="Q18" s="20">
        <f t="shared" si="9"/>
        <v>1200000</v>
      </c>
      <c r="R18" s="20">
        <f t="shared" si="9"/>
        <v>1200000</v>
      </c>
      <c r="S18" s="20">
        <f t="shared" si="9"/>
        <v>1200000</v>
      </c>
      <c r="T18" s="20">
        <f t="shared" si="9"/>
        <v>1200000</v>
      </c>
    </row>
    <row r="19">
      <c r="C19" s="19" t="s">
        <v>15</v>
      </c>
      <c r="D19" s="20">
        <v>600000.0</v>
      </c>
      <c r="E19" s="31">
        <v>1.0</v>
      </c>
      <c r="F19" s="20">
        <f t="shared" ref="F19:L19" si="10">$D19*$E19</f>
        <v>600000</v>
      </c>
      <c r="G19" s="20">
        <f t="shared" si="10"/>
        <v>600000</v>
      </c>
      <c r="H19" s="20">
        <f t="shared" si="10"/>
        <v>600000</v>
      </c>
      <c r="I19" s="20">
        <f t="shared" si="10"/>
        <v>600000</v>
      </c>
      <c r="J19" s="20">
        <f t="shared" si="10"/>
        <v>600000</v>
      </c>
      <c r="K19" s="20">
        <f t="shared" si="10"/>
        <v>600000</v>
      </c>
      <c r="L19" s="20">
        <f t="shared" si="10"/>
        <v>600000</v>
      </c>
      <c r="M19" s="20">
        <f t="shared" ref="M19:T19" si="11">($D19*$E19)*2</f>
        <v>1200000</v>
      </c>
      <c r="N19" s="20">
        <f t="shared" si="11"/>
        <v>1200000</v>
      </c>
      <c r="O19" s="20">
        <f t="shared" si="11"/>
        <v>1200000</v>
      </c>
      <c r="P19" s="20">
        <f t="shared" si="11"/>
        <v>1200000</v>
      </c>
      <c r="Q19" s="20">
        <f t="shared" si="11"/>
        <v>1200000</v>
      </c>
      <c r="R19" s="20">
        <f t="shared" si="11"/>
        <v>1200000</v>
      </c>
      <c r="S19" s="20">
        <f t="shared" si="11"/>
        <v>1200000</v>
      </c>
      <c r="T19" s="20">
        <f t="shared" si="11"/>
        <v>1200000</v>
      </c>
    </row>
    <row r="20">
      <c r="C20" s="22" t="s">
        <v>16</v>
      </c>
      <c r="D20" s="20">
        <v>600000.0</v>
      </c>
      <c r="E20" s="31">
        <v>1.0</v>
      </c>
      <c r="F20" s="20">
        <f t="shared" ref="F20:L20" si="12">$D20*$E20</f>
        <v>600000</v>
      </c>
      <c r="G20" s="20">
        <f t="shared" si="12"/>
        <v>600000</v>
      </c>
      <c r="H20" s="20">
        <f t="shared" si="12"/>
        <v>600000</v>
      </c>
      <c r="I20" s="20">
        <f t="shared" si="12"/>
        <v>600000</v>
      </c>
      <c r="J20" s="20">
        <f t="shared" si="12"/>
        <v>600000</v>
      </c>
      <c r="K20" s="20">
        <f t="shared" si="12"/>
        <v>600000</v>
      </c>
      <c r="L20" s="20">
        <f t="shared" si="12"/>
        <v>600000</v>
      </c>
      <c r="M20" s="20">
        <f t="shared" ref="M20:T20" si="13">($D20*$E20)*2</f>
        <v>1200000</v>
      </c>
      <c r="N20" s="20">
        <f t="shared" si="13"/>
        <v>1200000</v>
      </c>
      <c r="O20" s="20">
        <f t="shared" si="13"/>
        <v>1200000</v>
      </c>
      <c r="P20" s="20">
        <f t="shared" si="13"/>
        <v>1200000</v>
      </c>
      <c r="Q20" s="20">
        <f t="shared" si="13"/>
        <v>1200000</v>
      </c>
      <c r="R20" s="20">
        <f t="shared" si="13"/>
        <v>1200000</v>
      </c>
      <c r="S20" s="20">
        <f t="shared" si="13"/>
        <v>1200000</v>
      </c>
      <c r="T20" s="20">
        <f t="shared" si="13"/>
        <v>1200000</v>
      </c>
    </row>
    <row r="21">
      <c r="C21" s="22" t="s">
        <v>54</v>
      </c>
      <c r="D21" s="20">
        <v>300000.0</v>
      </c>
      <c r="E21" s="31">
        <v>1.0</v>
      </c>
      <c r="F21" s="20">
        <f t="shared" ref="F21:L21" si="14">$D21*$E21</f>
        <v>300000</v>
      </c>
      <c r="G21" s="20">
        <f t="shared" si="14"/>
        <v>300000</v>
      </c>
      <c r="H21" s="20">
        <f t="shared" si="14"/>
        <v>300000</v>
      </c>
      <c r="I21" s="20">
        <f t="shared" si="14"/>
        <v>300000</v>
      </c>
      <c r="J21" s="20">
        <f t="shared" si="14"/>
        <v>300000</v>
      </c>
      <c r="K21" s="20">
        <f t="shared" si="14"/>
        <v>300000</v>
      </c>
      <c r="L21" s="20">
        <f t="shared" si="14"/>
        <v>300000</v>
      </c>
      <c r="M21" s="20">
        <f t="shared" ref="M21:T21" si="15">($D21*$E21)*2</f>
        <v>600000</v>
      </c>
      <c r="N21" s="20">
        <f t="shared" si="15"/>
        <v>600000</v>
      </c>
      <c r="O21" s="20">
        <f t="shared" si="15"/>
        <v>600000</v>
      </c>
      <c r="P21" s="20">
        <f t="shared" si="15"/>
        <v>600000</v>
      </c>
      <c r="Q21" s="20">
        <f t="shared" si="15"/>
        <v>600000</v>
      </c>
      <c r="R21" s="20">
        <f t="shared" si="15"/>
        <v>600000</v>
      </c>
      <c r="S21" s="20">
        <f t="shared" si="15"/>
        <v>600000</v>
      </c>
      <c r="T21" s="20">
        <f t="shared" si="15"/>
        <v>600000</v>
      </c>
    </row>
    <row r="22">
      <c r="C22" s="19" t="s">
        <v>21</v>
      </c>
      <c r="D22" s="20">
        <v>300000.0</v>
      </c>
      <c r="E22" s="31">
        <v>1.0</v>
      </c>
      <c r="F22" s="20">
        <f t="shared" ref="F22:L22" si="16">$D22*$E22</f>
        <v>300000</v>
      </c>
      <c r="G22" s="20">
        <f t="shared" si="16"/>
        <v>300000</v>
      </c>
      <c r="H22" s="20">
        <f t="shared" si="16"/>
        <v>300000</v>
      </c>
      <c r="I22" s="20">
        <f t="shared" si="16"/>
        <v>300000</v>
      </c>
      <c r="J22" s="20">
        <f t="shared" si="16"/>
        <v>300000</v>
      </c>
      <c r="K22" s="20">
        <f t="shared" si="16"/>
        <v>300000</v>
      </c>
      <c r="L22" s="20">
        <f t="shared" si="16"/>
        <v>300000</v>
      </c>
      <c r="M22" s="20">
        <f t="shared" ref="M22:T22" si="17">($D22*$E22)*2</f>
        <v>600000</v>
      </c>
      <c r="N22" s="20">
        <f t="shared" si="17"/>
        <v>600000</v>
      </c>
      <c r="O22" s="20">
        <f t="shared" si="17"/>
        <v>600000</v>
      </c>
      <c r="P22" s="20">
        <f t="shared" si="17"/>
        <v>600000</v>
      </c>
      <c r="Q22" s="20">
        <f t="shared" si="17"/>
        <v>600000</v>
      </c>
      <c r="R22" s="20">
        <f t="shared" si="17"/>
        <v>600000</v>
      </c>
      <c r="S22" s="20">
        <f t="shared" si="17"/>
        <v>600000</v>
      </c>
      <c r="T22" s="20">
        <f t="shared" si="17"/>
        <v>600000</v>
      </c>
    </row>
    <row r="23">
      <c r="C23" s="19" t="s">
        <v>22</v>
      </c>
      <c r="D23" s="20">
        <v>300000.0</v>
      </c>
      <c r="E23" s="31">
        <v>1.0</v>
      </c>
      <c r="F23" s="20">
        <f t="shared" ref="F23:L23" si="18">$D23*$E23</f>
        <v>300000</v>
      </c>
      <c r="G23" s="20">
        <f t="shared" si="18"/>
        <v>300000</v>
      </c>
      <c r="H23" s="20">
        <f t="shared" si="18"/>
        <v>300000</v>
      </c>
      <c r="I23" s="20">
        <f t="shared" si="18"/>
        <v>300000</v>
      </c>
      <c r="J23" s="20">
        <f t="shared" si="18"/>
        <v>300000</v>
      </c>
      <c r="K23" s="20">
        <f t="shared" si="18"/>
        <v>300000</v>
      </c>
      <c r="L23" s="20">
        <f t="shared" si="18"/>
        <v>300000</v>
      </c>
      <c r="M23" s="20">
        <f t="shared" ref="M23:T23" si="19">($D23*$E23)*2</f>
        <v>600000</v>
      </c>
      <c r="N23" s="20">
        <f t="shared" si="19"/>
        <v>600000</v>
      </c>
      <c r="O23" s="20">
        <f t="shared" si="19"/>
        <v>600000</v>
      </c>
      <c r="P23" s="20">
        <f t="shared" si="19"/>
        <v>600000</v>
      </c>
      <c r="Q23" s="20">
        <f t="shared" si="19"/>
        <v>600000</v>
      </c>
      <c r="R23" s="20">
        <f t="shared" si="19"/>
        <v>600000</v>
      </c>
      <c r="S23" s="20">
        <f t="shared" si="19"/>
        <v>600000</v>
      </c>
      <c r="T23" s="20">
        <f t="shared" si="19"/>
        <v>600000</v>
      </c>
    </row>
    <row r="24">
      <c r="C24" s="19" t="s">
        <v>23</v>
      </c>
      <c r="D24" s="20">
        <v>300000.0</v>
      </c>
      <c r="E24" s="31">
        <v>1.0</v>
      </c>
      <c r="F24" s="20">
        <f t="shared" ref="F24:L24" si="20">$D24*$E24</f>
        <v>300000</v>
      </c>
      <c r="G24" s="20">
        <f t="shared" si="20"/>
        <v>300000</v>
      </c>
      <c r="H24" s="20">
        <f t="shared" si="20"/>
        <v>300000</v>
      </c>
      <c r="I24" s="20">
        <f t="shared" si="20"/>
        <v>300000</v>
      </c>
      <c r="J24" s="20">
        <f t="shared" si="20"/>
        <v>300000</v>
      </c>
      <c r="K24" s="20">
        <f t="shared" si="20"/>
        <v>300000</v>
      </c>
      <c r="L24" s="20">
        <f t="shared" si="20"/>
        <v>300000</v>
      </c>
      <c r="M24" s="20">
        <f t="shared" ref="M24:T24" si="21">($D24*$E24)*2</f>
        <v>600000</v>
      </c>
      <c r="N24" s="20">
        <f t="shared" si="21"/>
        <v>600000</v>
      </c>
      <c r="O24" s="20">
        <f t="shared" si="21"/>
        <v>600000</v>
      </c>
      <c r="P24" s="20">
        <f t="shared" si="21"/>
        <v>600000</v>
      </c>
      <c r="Q24" s="20">
        <f t="shared" si="21"/>
        <v>600000</v>
      </c>
      <c r="R24" s="20">
        <f t="shared" si="21"/>
        <v>600000</v>
      </c>
      <c r="S24" s="20">
        <f t="shared" si="21"/>
        <v>600000</v>
      </c>
      <c r="T24" s="20">
        <f t="shared" si="21"/>
        <v>600000</v>
      </c>
    </row>
    <row r="25">
      <c r="C25" s="19" t="s">
        <v>24</v>
      </c>
      <c r="D25" s="20">
        <v>50000.0</v>
      </c>
      <c r="E25" s="31">
        <v>1.0</v>
      </c>
      <c r="F25" s="20">
        <f t="shared" ref="F25:T25" si="22">$D25*$E25</f>
        <v>50000</v>
      </c>
      <c r="G25" s="20">
        <f t="shared" si="22"/>
        <v>50000</v>
      </c>
      <c r="H25" s="20">
        <f t="shared" si="22"/>
        <v>50000</v>
      </c>
      <c r="I25" s="20">
        <f t="shared" si="22"/>
        <v>50000</v>
      </c>
      <c r="J25" s="20">
        <f t="shared" si="22"/>
        <v>50000</v>
      </c>
      <c r="K25" s="20">
        <f t="shared" si="22"/>
        <v>50000</v>
      </c>
      <c r="L25" s="20">
        <f t="shared" si="22"/>
        <v>50000</v>
      </c>
      <c r="M25" s="20">
        <f t="shared" si="22"/>
        <v>50000</v>
      </c>
      <c r="N25" s="20">
        <f t="shared" si="22"/>
        <v>50000</v>
      </c>
      <c r="O25" s="20">
        <f t="shared" si="22"/>
        <v>50000</v>
      </c>
      <c r="P25" s="20">
        <f t="shared" si="22"/>
        <v>50000</v>
      </c>
      <c r="Q25" s="20">
        <f t="shared" si="22"/>
        <v>50000</v>
      </c>
      <c r="R25" s="20">
        <f t="shared" si="22"/>
        <v>50000</v>
      </c>
      <c r="S25" s="20">
        <f t="shared" si="22"/>
        <v>50000</v>
      </c>
      <c r="T25" s="20">
        <f t="shared" si="22"/>
        <v>50000</v>
      </c>
    </row>
    <row r="26">
      <c r="C26" s="52" t="s">
        <v>55</v>
      </c>
      <c r="D26" s="57"/>
      <c r="E26" s="49"/>
      <c r="F26" s="50">
        <f t="shared" ref="F26:T26" si="23">SUM(F27:F29)</f>
        <v>1800000</v>
      </c>
      <c r="G26" s="50">
        <f t="shared" si="23"/>
        <v>2250000</v>
      </c>
      <c r="H26" s="50">
        <f t="shared" si="23"/>
        <v>2700000</v>
      </c>
      <c r="I26" s="50">
        <f t="shared" si="23"/>
        <v>3450000</v>
      </c>
      <c r="J26" s="50">
        <f t="shared" si="23"/>
        <v>4200000</v>
      </c>
      <c r="K26" s="50">
        <f t="shared" si="23"/>
        <v>4950000</v>
      </c>
      <c r="L26" s="50">
        <f t="shared" si="23"/>
        <v>5700000</v>
      </c>
      <c r="M26" s="50">
        <f t="shared" si="23"/>
        <v>6450000</v>
      </c>
      <c r="N26" s="50">
        <f t="shared" si="23"/>
        <v>7200000</v>
      </c>
      <c r="O26" s="50">
        <f t="shared" si="23"/>
        <v>7950000</v>
      </c>
      <c r="P26" s="50">
        <f t="shared" si="23"/>
        <v>8700000</v>
      </c>
      <c r="Q26" s="50">
        <f t="shared" si="23"/>
        <v>9450000</v>
      </c>
      <c r="R26" s="50">
        <f t="shared" si="23"/>
        <v>10200000</v>
      </c>
      <c r="S26" s="50">
        <f t="shared" si="23"/>
        <v>10950000</v>
      </c>
      <c r="T26" s="50">
        <f t="shared" si="23"/>
        <v>11700000</v>
      </c>
    </row>
    <row r="27">
      <c r="C27" s="19" t="s">
        <v>56</v>
      </c>
      <c r="D27" s="23">
        <v>0.02</v>
      </c>
      <c r="E27" s="49"/>
      <c r="F27" s="20">
        <f t="shared" ref="F27:T27" si="24">F5*$D$27</f>
        <v>120000</v>
      </c>
      <c r="G27" s="20">
        <f t="shared" si="24"/>
        <v>150000</v>
      </c>
      <c r="H27" s="20">
        <f t="shared" si="24"/>
        <v>180000</v>
      </c>
      <c r="I27" s="20">
        <f t="shared" si="24"/>
        <v>230000</v>
      </c>
      <c r="J27" s="20">
        <f t="shared" si="24"/>
        <v>280000</v>
      </c>
      <c r="K27" s="20">
        <f t="shared" si="24"/>
        <v>330000</v>
      </c>
      <c r="L27" s="20">
        <f t="shared" si="24"/>
        <v>380000</v>
      </c>
      <c r="M27" s="20">
        <f t="shared" si="24"/>
        <v>430000</v>
      </c>
      <c r="N27" s="20">
        <f t="shared" si="24"/>
        <v>480000</v>
      </c>
      <c r="O27" s="20">
        <f t="shared" si="24"/>
        <v>530000</v>
      </c>
      <c r="P27" s="20">
        <f t="shared" si="24"/>
        <v>580000</v>
      </c>
      <c r="Q27" s="20">
        <f t="shared" si="24"/>
        <v>630000</v>
      </c>
      <c r="R27" s="20">
        <f t="shared" si="24"/>
        <v>680000</v>
      </c>
      <c r="S27" s="20">
        <f t="shared" si="24"/>
        <v>730000</v>
      </c>
      <c r="T27" s="20">
        <f t="shared" si="24"/>
        <v>780000</v>
      </c>
    </row>
    <row r="28">
      <c r="C28" s="19" t="s">
        <v>57</v>
      </c>
      <c r="D28" s="23">
        <v>0.03</v>
      </c>
      <c r="E28" s="49"/>
      <c r="F28" s="20">
        <f t="shared" ref="F28:T28" si="25">F5*$D$28</f>
        <v>180000</v>
      </c>
      <c r="G28" s="20">
        <f t="shared" si="25"/>
        <v>225000</v>
      </c>
      <c r="H28" s="20">
        <f t="shared" si="25"/>
        <v>270000</v>
      </c>
      <c r="I28" s="20">
        <f t="shared" si="25"/>
        <v>345000</v>
      </c>
      <c r="J28" s="20">
        <f t="shared" si="25"/>
        <v>420000</v>
      </c>
      <c r="K28" s="20">
        <f t="shared" si="25"/>
        <v>495000</v>
      </c>
      <c r="L28" s="20">
        <f t="shared" si="25"/>
        <v>570000</v>
      </c>
      <c r="M28" s="20">
        <f t="shared" si="25"/>
        <v>645000</v>
      </c>
      <c r="N28" s="20">
        <f t="shared" si="25"/>
        <v>720000</v>
      </c>
      <c r="O28" s="20">
        <f t="shared" si="25"/>
        <v>795000</v>
      </c>
      <c r="P28" s="20">
        <f t="shared" si="25"/>
        <v>870000</v>
      </c>
      <c r="Q28" s="20">
        <f t="shared" si="25"/>
        <v>945000</v>
      </c>
      <c r="R28" s="20">
        <f t="shared" si="25"/>
        <v>1020000</v>
      </c>
      <c r="S28" s="20">
        <f t="shared" si="25"/>
        <v>1095000</v>
      </c>
      <c r="T28" s="20">
        <f t="shared" si="25"/>
        <v>1170000</v>
      </c>
    </row>
    <row r="29">
      <c r="C29" s="19" t="s">
        <v>58</v>
      </c>
      <c r="D29" s="23">
        <v>0.25</v>
      </c>
      <c r="E29" s="49"/>
      <c r="F29" s="20">
        <f t="shared" ref="F29:T29" si="26">F5*$D$29</f>
        <v>1500000</v>
      </c>
      <c r="G29" s="20">
        <f t="shared" si="26"/>
        <v>1875000</v>
      </c>
      <c r="H29" s="20">
        <f t="shared" si="26"/>
        <v>2250000</v>
      </c>
      <c r="I29" s="20">
        <f t="shared" si="26"/>
        <v>2875000</v>
      </c>
      <c r="J29" s="20">
        <f t="shared" si="26"/>
        <v>3500000</v>
      </c>
      <c r="K29" s="20">
        <f t="shared" si="26"/>
        <v>4125000</v>
      </c>
      <c r="L29" s="20">
        <f t="shared" si="26"/>
        <v>4750000</v>
      </c>
      <c r="M29" s="20">
        <f t="shared" si="26"/>
        <v>5375000</v>
      </c>
      <c r="N29" s="20">
        <f t="shared" si="26"/>
        <v>6000000</v>
      </c>
      <c r="O29" s="20">
        <f t="shared" si="26"/>
        <v>6625000</v>
      </c>
      <c r="P29" s="20">
        <f t="shared" si="26"/>
        <v>7250000</v>
      </c>
      <c r="Q29" s="20">
        <f t="shared" si="26"/>
        <v>7875000</v>
      </c>
      <c r="R29" s="20">
        <f t="shared" si="26"/>
        <v>8500000</v>
      </c>
      <c r="S29" s="20">
        <f t="shared" si="26"/>
        <v>9125000</v>
      </c>
      <c r="T29" s="20">
        <f t="shared" si="26"/>
        <v>9750000</v>
      </c>
    </row>
    <row r="30">
      <c r="C30" s="58" t="s">
        <v>59</v>
      </c>
      <c r="D30" s="59"/>
      <c r="E30" s="49"/>
      <c r="F30" s="50">
        <f t="shared" ref="F30:T30" si="27">SUM(F31:F34)</f>
        <v>240000</v>
      </c>
      <c r="G30" s="50">
        <f t="shared" si="27"/>
        <v>300000</v>
      </c>
      <c r="H30" s="50">
        <f t="shared" si="27"/>
        <v>360000</v>
      </c>
      <c r="I30" s="50">
        <f t="shared" si="27"/>
        <v>460000</v>
      </c>
      <c r="J30" s="50">
        <f t="shared" si="27"/>
        <v>560000</v>
      </c>
      <c r="K30" s="50">
        <f t="shared" si="27"/>
        <v>660000</v>
      </c>
      <c r="L30" s="50">
        <f t="shared" si="27"/>
        <v>760000</v>
      </c>
      <c r="M30" s="50">
        <f t="shared" si="27"/>
        <v>860000</v>
      </c>
      <c r="N30" s="50">
        <f t="shared" si="27"/>
        <v>960000</v>
      </c>
      <c r="O30" s="50">
        <f t="shared" si="27"/>
        <v>1060000</v>
      </c>
      <c r="P30" s="50">
        <f t="shared" si="27"/>
        <v>1160000</v>
      </c>
      <c r="Q30" s="50">
        <f t="shared" si="27"/>
        <v>1260000</v>
      </c>
      <c r="R30" s="50">
        <f t="shared" si="27"/>
        <v>1360000</v>
      </c>
      <c r="S30" s="50">
        <f t="shared" si="27"/>
        <v>1460000</v>
      </c>
      <c r="T30" s="50">
        <f t="shared" si="27"/>
        <v>1560000</v>
      </c>
    </row>
    <row r="31">
      <c r="C31" s="19" t="s">
        <v>13</v>
      </c>
      <c r="D31" s="23">
        <v>0.01</v>
      </c>
      <c r="E31" s="49"/>
      <c r="F31" s="20">
        <f t="shared" ref="F31:T31" si="28">F5*$D31</f>
        <v>60000</v>
      </c>
      <c r="G31" s="20">
        <f t="shared" si="28"/>
        <v>75000</v>
      </c>
      <c r="H31" s="20">
        <f t="shared" si="28"/>
        <v>90000</v>
      </c>
      <c r="I31" s="20">
        <f t="shared" si="28"/>
        <v>115000</v>
      </c>
      <c r="J31" s="20">
        <f t="shared" si="28"/>
        <v>140000</v>
      </c>
      <c r="K31" s="20">
        <f t="shared" si="28"/>
        <v>165000</v>
      </c>
      <c r="L31" s="20">
        <f t="shared" si="28"/>
        <v>190000</v>
      </c>
      <c r="M31" s="20">
        <f t="shared" si="28"/>
        <v>215000</v>
      </c>
      <c r="N31" s="20">
        <f t="shared" si="28"/>
        <v>240000</v>
      </c>
      <c r="O31" s="20">
        <f t="shared" si="28"/>
        <v>265000</v>
      </c>
      <c r="P31" s="20">
        <f t="shared" si="28"/>
        <v>290000</v>
      </c>
      <c r="Q31" s="20">
        <f t="shared" si="28"/>
        <v>315000</v>
      </c>
      <c r="R31" s="20">
        <f t="shared" si="28"/>
        <v>340000</v>
      </c>
      <c r="S31" s="20">
        <f t="shared" si="28"/>
        <v>365000</v>
      </c>
      <c r="T31" s="20">
        <f t="shared" si="28"/>
        <v>390000</v>
      </c>
    </row>
    <row r="32">
      <c r="C32" s="19" t="s">
        <v>14</v>
      </c>
      <c r="D32" s="23">
        <v>0.01</v>
      </c>
      <c r="E32" s="49"/>
      <c r="F32" s="20">
        <f t="shared" ref="F32:T32" si="29">F5*$D32</f>
        <v>60000</v>
      </c>
      <c r="G32" s="20">
        <f t="shared" si="29"/>
        <v>75000</v>
      </c>
      <c r="H32" s="20">
        <f t="shared" si="29"/>
        <v>90000</v>
      </c>
      <c r="I32" s="20">
        <f t="shared" si="29"/>
        <v>115000</v>
      </c>
      <c r="J32" s="20">
        <f t="shared" si="29"/>
        <v>140000</v>
      </c>
      <c r="K32" s="20">
        <f t="shared" si="29"/>
        <v>165000</v>
      </c>
      <c r="L32" s="20">
        <f t="shared" si="29"/>
        <v>190000</v>
      </c>
      <c r="M32" s="20">
        <f t="shared" si="29"/>
        <v>215000</v>
      </c>
      <c r="N32" s="20">
        <f t="shared" si="29"/>
        <v>240000</v>
      </c>
      <c r="O32" s="20">
        <f t="shared" si="29"/>
        <v>265000</v>
      </c>
      <c r="P32" s="20">
        <f t="shared" si="29"/>
        <v>290000</v>
      </c>
      <c r="Q32" s="20">
        <f t="shared" si="29"/>
        <v>315000</v>
      </c>
      <c r="R32" s="20">
        <f t="shared" si="29"/>
        <v>340000</v>
      </c>
      <c r="S32" s="20">
        <f t="shared" si="29"/>
        <v>365000</v>
      </c>
      <c r="T32" s="20">
        <f t="shared" si="29"/>
        <v>390000</v>
      </c>
    </row>
    <row r="33">
      <c r="C33" s="19" t="s">
        <v>15</v>
      </c>
      <c r="D33" s="23">
        <v>0.01</v>
      </c>
      <c r="E33" s="49"/>
      <c r="F33" s="20">
        <f t="shared" ref="F33:T33" si="30">F5*$D33</f>
        <v>60000</v>
      </c>
      <c r="G33" s="20">
        <f t="shared" si="30"/>
        <v>75000</v>
      </c>
      <c r="H33" s="20">
        <f t="shared" si="30"/>
        <v>90000</v>
      </c>
      <c r="I33" s="20">
        <f t="shared" si="30"/>
        <v>115000</v>
      </c>
      <c r="J33" s="20">
        <f t="shared" si="30"/>
        <v>140000</v>
      </c>
      <c r="K33" s="20">
        <f t="shared" si="30"/>
        <v>165000</v>
      </c>
      <c r="L33" s="20">
        <f t="shared" si="30"/>
        <v>190000</v>
      </c>
      <c r="M33" s="20">
        <f t="shared" si="30"/>
        <v>215000</v>
      </c>
      <c r="N33" s="20">
        <f t="shared" si="30"/>
        <v>240000</v>
      </c>
      <c r="O33" s="20">
        <f t="shared" si="30"/>
        <v>265000</v>
      </c>
      <c r="P33" s="20">
        <f t="shared" si="30"/>
        <v>290000</v>
      </c>
      <c r="Q33" s="20">
        <f t="shared" si="30"/>
        <v>315000</v>
      </c>
      <c r="R33" s="20">
        <f t="shared" si="30"/>
        <v>340000</v>
      </c>
      <c r="S33" s="20">
        <f t="shared" si="30"/>
        <v>365000</v>
      </c>
      <c r="T33" s="20">
        <f t="shared" si="30"/>
        <v>390000</v>
      </c>
    </row>
    <row r="34">
      <c r="C34" s="22" t="s">
        <v>16</v>
      </c>
      <c r="D34" s="23">
        <v>0.01</v>
      </c>
      <c r="E34" s="60"/>
      <c r="F34" s="20">
        <f t="shared" ref="F34:T34" si="31">F5*$D34</f>
        <v>60000</v>
      </c>
      <c r="G34" s="20">
        <f t="shared" si="31"/>
        <v>75000</v>
      </c>
      <c r="H34" s="20">
        <f t="shared" si="31"/>
        <v>90000</v>
      </c>
      <c r="I34" s="20">
        <f t="shared" si="31"/>
        <v>115000</v>
      </c>
      <c r="J34" s="20">
        <f t="shared" si="31"/>
        <v>140000</v>
      </c>
      <c r="K34" s="20">
        <f t="shared" si="31"/>
        <v>165000</v>
      </c>
      <c r="L34" s="20">
        <f t="shared" si="31"/>
        <v>190000</v>
      </c>
      <c r="M34" s="20">
        <f t="shared" si="31"/>
        <v>215000</v>
      </c>
      <c r="N34" s="20">
        <f t="shared" si="31"/>
        <v>240000</v>
      </c>
      <c r="O34" s="20">
        <f t="shared" si="31"/>
        <v>265000</v>
      </c>
      <c r="P34" s="20">
        <f t="shared" si="31"/>
        <v>290000</v>
      </c>
      <c r="Q34" s="20">
        <f t="shared" si="31"/>
        <v>315000</v>
      </c>
      <c r="R34" s="20">
        <f t="shared" si="31"/>
        <v>340000</v>
      </c>
      <c r="S34" s="20">
        <f t="shared" si="31"/>
        <v>365000</v>
      </c>
      <c r="T34" s="20">
        <f t="shared" si="31"/>
        <v>390000</v>
      </c>
    </row>
    <row r="35">
      <c r="C35" s="51"/>
      <c r="D35" s="51"/>
      <c r="E35" s="5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>
      <c r="C36" s="51"/>
      <c r="D36" s="51"/>
      <c r="E36" s="5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>
      <c r="C37" s="61" t="s">
        <v>60</v>
      </c>
      <c r="D37" s="40"/>
      <c r="E37" s="40" t="s">
        <v>61</v>
      </c>
      <c r="F37" s="62">
        <f t="shared" ref="F37:T37" si="32">F48*$D$47</f>
        <v>533333.3333</v>
      </c>
      <c r="G37" s="62">
        <f t="shared" si="32"/>
        <v>666666.6667</v>
      </c>
      <c r="H37" s="62">
        <f t="shared" si="32"/>
        <v>800000</v>
      </c>
      <c r="I37" s="62">
        <f t="shared" si="32"/>
        <v>1022222.222</v>
      </c>
      <c r="J37" s="62">
        <f t="shared" si="32"/>
        <v>1244444.444</v>
      </c>
      <c r="K37" s="62">
        <f t="shared" si="32"/>
        <v>1466666.667</v>
      </c>
      <c r="L37" s="62">
        <f t="shared" si="32"/>
        <v>1688888.889</v>
      </c>
      <c r="M37" s="62">
        <f t="shared" si="32"/>
        <v>1911111.111</v>
      </c>
      <c r="N37" s="62">
        <f t="shared" si="32"/>
        <v>2133333.333</v>
      </c>
      <c r="O37" s="62">
        <f t="shared" si="32"/>
        <v>2355555.556</v>
      </c>
      <c r="P37" s="62">
        <f t="shared" si="32"/>
        <v>2577777.778</v>
      </c>
      <c r="Q37" s="62">
        <f t="shared" si="32"/>
        <v>2800000</v>
      </c>
      <c r="R37" s="62">
        <f t="shared" si="32"/>
        <v>3022222.222</v>
      </c>
      <c r="S37" s="62">
        <f t="shared" si="32"/>
        <v>3244444.444</v>
      </c>
      <c r="T37" s="62">
        <f t="shared" si="32"/>
        <v>3466666.667</v>
      </c>
    </row>
    <row r="38">
      <c r="C38" s="40" t="s">
        <v>62</v>
      </c>
      <c r="D38" s="40"/>
      <c r="E38" s="40"/>
      <c r="F38" s="63">
        <f t="shared" ref="F38:T38" si="33">F37*100/F5</f>
        <v>8.888888889</v>
      </c>
      <c r="G38" s="63">
        <f t="shared" si="33"/>
        <v>8.888888889</v>
      </c>
      <c r="H38" s="63">
        <f t="shared" si="33"/>
        <v>8.888888889</v>
      </c>
      <c r="I38" s="63">
        <f t="shared" si="33"/>
        <v>8.888888889</v>
      </c>
      <c r="J38" s="63">
        <f t="shared" si="33"/>
        <v>8.888888889</v>
      </c>
      <c r="K38" s="63">
        <f t="shared" si="33"/>
        <v>8.888888889</v>
      </c>
      <c r="L38" s="63">
        <f t="shared" si="33"/>
        <v>8.888888889</v>
      </c>
      <c r="M38" s="63">
        <f t="shared" si="33"/>
        <v>8.888888889</v>
      </c>
      <c r="N38" s="63">
        <f t="shared" si="33"/>
        <v>8.888888889</v>
      </c>
      <c r="O38" s="63">
        <f t="shared" si="33"/>
        <v>8.888888889</v>
      </c>
      <c r="P38" s="63">
        <f t="shared" si="33"/>
        <v>8.888888889</v>
      </c>
      <c r="Q38" s="63">
        <f t="shared" si="33"/>
        <v>8.888888889</v>
      </c>
      <c r="R38" s="63">
        <f t="shared" si="33"/>
        <v>8.888888889</v>
      </c>
      <c r="S38" s="63">
        <f t="shared" si="33"/>
        <v>8.888888889</v>
      </c>
      <c r="T38" s="63">
        <f t="shared" si="33"/>
        <v>8.888888889</v>
      </c>
    </row>
    <row r="39">
      <c r="C39" s="64" t="s">
        <v>41</v>
      </c>
      <c r="D39" s="65"/>
      <c r="E39" s="65"/>
      <c r="F39" s="66">
        <f t="shared" ref="F39:T39" si="34">F5</f>
        <v>6000000</v>
      </c>
      <c r="G39" s="66">
        <f t="shared" si="34"/>
        <v>7500000</v>
      </c>
      <c r="H39" s="66">
        <f t="shared" si="34"/>
        <v>9000000</v>
      </c>
      <c r="I39" s="66">
        <f t="shared" si="34"/>
        <v>11500000</v>
      </c>
      <c r="J39" s="66">
        <f t="shared" si="34"/>
        <v>14000000</v>
      </c>
      <c r="K39" s="66">
        <f t="shared" si="34"/>
        <v>16500000</v>
      </c>
      <c r="L39" s="66">
        <f t="shared" si="34"/>
        <v>19000000</v>
      </c>
      <c r="M39" s="66">
        <f t="shared" si="34"/>
        <v>21500000</v>
      </c>
      <c r="N39" s="66">
        <f t="shared" si="34"/>
        <v>24000000</v>
      </c>
      <c r="O39" s="66">
        <f t="shared" si="34"/>
        <v>26500000</v>
      </c>
      <c r="P39" s="66">
        <f t="shared" si="34"/>
        <v>29000000</v>
      </c>
      <c r="Q39" s="66">
        <f t="shared" si="34"/>
        <v>31500000</v>
      </c>
      <c r="R39" s="66">
        <f t="shared" si="34"/>
        <v>34000000</v>
      </c>
      <c r="S39" s="66">
        <f t="shared" si="34"/>
        <v>36500000</v>
      </c>
      <c r="T39" s="66">
        <f t="shared" si="34"/>
        <v>39000000</v>
      </c>
    </row>
    <row r="40">
      <c r="C40" s="67" t="s">
        <v>63</v>
      </c>
      <c r="D40" s="68"/>
      <c r="E40" s="68"/>
      <c r="F40" s="69">
        <f t="shared" ref="F40:T40" si="35">F8</f>
        <v>8857033.333</v>
      </c>
      <c r="G40" s="69">
        <f t="shared" si="35"/>
        <v>9500366.667</v>
      </c>
      <c r="H40" s="69">
        <f t="shared" si="35"/>
        <v>10143700</v>
      </c>
      <c r="I40" s="69">
        <f t="shared" si="35"/>
        <v>11215922.22</v>
      </c>
      <c r="J40" s="69">
        <f t="shared" si="35"/>
        <v>12288144.44</v>
      </c>
      <c r="K40" s="69">
        <f t="shared" si="35"/>
        <v>13360366.67</v>
      </c>
      <c r="L40" s="69">
        <f t="shared" si="35"/>
        <v>14432588.89</v>
      </c>
      <c r="M40" s="69">
        <f t="shared" si="35"/>
        <v>19104811.11</v>
      </c>
      <c r="N40" s="69">
        <f t="shared" si="35"/>
        <v>20177033.33</v>
      </c>
      <c r="O40" s="69">
        <f t="shared" si="35"/>
        <v>21249255.56</v>
      </c>
      <c r="P40" s="69">
        <f t="shared" si="35"/>
        <v>22321477.78</v>
      </c>
      <c r="Q40" s="69">
        <f t="shared" si="35"/>
        <v>23393700</v>
      </c>
      <c r="R40" s="69">
        <f t="shared" si="35"/>
        <v>24465922.22</v>
      </c>
      <c r="S40" s="69">
        <f t="shared" si="35"/>
        <v>25538144.44</v>
      </c>
      <c r="T40" s="69">
        <f t="shared" si="35"/>
        <v>26610366.67</v>
      </c>
    </row>
    <row r="41">
      <c r="C41" s="70" t="s">
        <v>64</v>
      </c>
      <c r="D41" s="71"/>
      <c r="E41" s="71"/>
      <c r="F41" s="72">
        <f t="shared" ref="F41:T41" si="36">F39-F40</f>
        <v>-2857033.333</v>
      </c>
      <c r="G41" s="72">
        <f t="shared" si="36"/>
        <v>-2000366.667</v>
      </c>
      <c r="H41" s="72">
        <f t="shared" si="36"/>
        <v>-1143700</v>
      </c>
      <c r="I41" s="72">
        <f t="shared" si="36"/>
        <v>284077.7778</v>
      </c>
      <c r="J41" s="72">
        <f t="shared" si="36"/>
        <v>1711855.556</v>
      </c>
      <c r="K41" s="72">
        <f t="shared" si="36"/>
        <v>3139633.333</v>
      </c>
      <c r="L41" s="72">
        <f t="shared" si="36"/>
        <v>4567411.111</v>
      </c>
      <c r="M41" s="72">
        <f t="shared" si="36"/>
        <v>2395188.889</v>
      </c>
      <c r="N41" s="72">
        <f t="shared" si="36"/>
        <v>3822966.667</v>
      </c>
      <c r="O41" s="72">
        <f t="shared" si="36"/>
        <v>5250744.444</v>
      </c>
      <c r="P41" s="72">
        <f t="shared" si="36"/>
        <v>6678522.222</v>
      </c>
      <c r="Q41" s="72">
        <f t="shared" si="36"/>
        <v>8106300</v>
      </c>
      <c r="R41" s="72">
        <f t="shared" si="36"/>
        <v>9534077.778</v>
      </c>
      <c r="S41" s="72">
        <f t="shared" si="36"/>
        <v>10961855.56</v>
      </c>
      <c r="T41" s="72">
        <f t="shared" si="36"/>
        <v>12389633.33</v>
      </c>
    </row>
    <row r="42">
      <c r="C42" s="70" t="s">
        <v>65</v>
      </c>
      <c r="D42" s="71"/>
      <c r="E42" s="71"/>
      <c r="F42" s="73">
        <f t="shared" ref="F42:T42" si="37">F41*100/F39</f>
        <v>-47.61722222</v>
      </c>
      <c r="G42" s="73">
        <f t="shared" si="37"/>
        <v>-26.67155556</v>
      </c>
      <c r="H42" s="73">
        <f t="shared" si="37"/>
        <v>-12.70777778</v>
      </c>
      <c r="I42" s="73">
        <f t="shared" si="37"/>
        <v>2.470241546</v>
      </c>
      <c r="J42" s="73">
        <f t="shared" si="37"/>
        <v>12.22753968</v>
      </c>
      <c r="K42" s="73">
        <f t="shared" si="37"/>
        <v>19.02808081</v>
      </c>
      <c r="L42" s="73">
        <f t="shared" si="37"/>
        <v>24.03900585</v>
      </c>
      <c r="M42" s="73">
        <f t="shared" si="37"/>
        <v>11.14041344</v>
      </c>
      <c r="N42" s="73">
        <f t="shared" si="37"/>
        <v>15.92902778</v>
      </c>
      <c r="O42" s="73">
        <f t="shared" si="37"/>
        <v>19.81412998</v>
      </c>
      <c r="P42" s="73">
        <f t="shared" si="37"/>
        <v>23.02938697</v>
      </c>
      <c r="Q42" s="73">
        <f t="shared" si="37"/>
        <v>25.73428571</v>
      </c>
      <c r="R42" s="73">
        <f t="shared" si="37"/>
        <v>28.04140523</v>
      </c>
      <c r="S42" s="73">
        <f t="shared" si="37"/>
        <v>30.03248097</v>
      </c>
      <c r="T42" s="73">
        <f t="shared" si="37"/>
        <v>31.7682906</v>
      </c>
    </row>
    <row r="43">
      <c r="C43" s="61" t="s">
        <v>66</v>
      </c>
      <c r="D43" s="40"/>
      <c r="E43" s="40"/>
      <c r="F43" s="30">
        <f> F9+F16+F37</f>
        <v>6817033.333</v>
      </c>
      <c r="G43" s="30">
        <f t="shared" ref="G43:T43" si="38"> G9+G16+F37</f>
        <v>6817033.333</v>
      </c>
      <c r="H43" s="30">
        <f t="shared" si="38"/>
        <v>6950366.667</v>
      </c>
      <c r="I43" s="30">
        <f t="shared" si="38"/>
        <v>7083700</v>
      </c>
      <c r="J43" s="30">
        <f t="shared" si="38"/>
        <v>7305922.222</v>
      </c>
      <c r="K43" s="30">
        <f t="shared" si="38"/>
        <v>7528144.444</v>
      </c>
      <c r="L43" s="30">
        <f t="shared" si="38"/>
        <v>7750366.667</v>
      </c>
      <c r="M43" s="30">
        <f t="shared" si="38"/>
        <v>11572588.89</v>
      </c>
      <c r="N43" s="30">
        <f t="shared" si="38"/>
        <v>11794811.11</v>
      </c>
      <c r="O43" s="30">
        <f t="shared" si="38"/>
        <v>12017033.33</v>
      </c>
      <c r="P43" s="30">
        <f t="shared" si="38"/>
        <v>12239255.56</v>
      </c>
      <c r="Q43" s="30">
        <f t="shared" si="38"/>
        <v>12461477.78</v>
      </c>
      <c r="R43" s="30">
        <f t="shared" si="38"/>
        <v>12683700</v>
      </c>
      <c r="S43" s="30">
        <f t="shared" si="38"/>
        <v>12905922.22</v>
      </c>
      <c r="T43" s="30">
        <f t="shared" si="38"/>
        <v>13128144.44</v>
      </c>
    </row>
    <row r="44">
      <c r="C44" s="74"/>
      <c r="D44" s="75"/>
      <c r="E44" s="75"/>
      <c r="F44" s="75"/>
      <c r="G44" s="75"/>
      <c r="H44" s="75"/>
      <c r="I44" s="76"/>
      <c r="J44" s="42"/>
      <c r="K44" s="42"/>
      <c r="L44" s="42"/>
      <c r="M44" s="42"/>
      <c r="N44" s="42"/>
      <c r="O44" s="42"/>
      <c r="P44" s="77"/>
      <c r="R44" s="42"/>
      <c r="S44" s="78" t="s">
        <v>67</v>
      </c>
    </row>
    <row r="45">
      <c r="C45" s="51"/>
      <c r="D45" s="51"/>
      <c r="E45" s="51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>
      <c r="C46" s="79" t="s">
        <v>68</v>
      </c>
      <c r="D46" s="51" t="s">
        <v>69</v>
      </c>
      <c r="E46" s="5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>
      <c r="C47" s="61" t="s">
        <v>70</v>
      </c>
      <c r="D47" s="80">
        <v>4000.0</v>
      </c>
      <c r="E47" s="81">
        <f>D47/500</f>
        <v>8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>
      <c r="C48" s="82" t="s">
        <v>71</v>
      </c>
      <c r="D48" s="83" t="s">
        <v>72</v>
      </c>
      <c r="E48" s="84"/>
      <c r="F48" s="85">
        <f t="shared" ref="F48:T48" si="39">F49/$D$49</f>
        <v>133.3333333</v>
      </c>
      <c r="G48" s="85">
        <f t="shared" si="39"/>
        <v>166.6666667</v>
      </c>
      <c r="H48" s="85">
        <f t="shared" si="39"/>
        <v>200</v>
      </c>
      <c r="I48" s="85">
        <f t="shared" si="39"/>
        <v>255.5555556</v>
      </c>
      <c r="J48" s="85">
        <f t="shared" si="39"/>
        <v>311.1111111</v>
      </c>
      <c r="K48" s="85">
        <f t="shared" si="39"/>
        <v>366.6666667</v>
      </c>
      <c r="L48" s="85">
        <f t="shared" si="39"/>
        <v>422.2222222</v>
      </c>
      <c r="M48" s="85">
        <f t="shared" si="39"/>
        <v>477.7777778</v>
      </c>
      <c r="N48" s="85">
        <f t="shared" si="39"/>
        <v>533.3333333</v>
      </c>
      <c r="O48" s="85">
        <f t="shared" si="39"/>
        <v>588.8888889</v>
      </c>
      <c r="P48" s="85">
        <f t="shared" si="39"/>
        <v>644.4444444</v>
      </c>
      <c r="Q48" s="85">
        <f t="shared" si="39"/>
        <v>700</v>
      </c>
      <c r="R48" s="85">
        <f t="shared" si="39"/>
        <v>755.5555556</v>
      </c>
      <c r="S48" s="85">
        <f t="shared" si="39"/>
        <v>811.1111111</v>
      </c>
      <c r="T48" s="85">
        <f t="shared" si="39"/>
        <v>866.6666667</v>
      </c>
    </row>
    <row r="49">
      <c r="C49" s="61" t="s">
        <v>73</v>
      </c>
      <c r="D49" s="86">
        <v>0.5</v>
      </c>
      <c r="E49" s="40"/>
      <c r="F49" s="30">
        <f t="shared" ref="F49:N49" si="40">F50/$D$49</f>
        <v>66.66666667</v>
      </c>
      <c r="G49" s="30">
        <f t="shared" si="40"/>
        <v>83.33333333</v>
      </c>
      <c r="H49" s="30">
        <f t="shared" si="40"/>
        <v>100</v>
      </c>
      <c r="I49" s="30">
        <f t="shared" si="40"/>
        <v>127.7777778</v>
      </c>
      <c r="J49" s="30">
        <f t="shared" si="40"/>
        <v>155.5555556</v>
      </c>
      <c r="K49" s="30">
        <f t="shared" si="40"/>
        <v>183.3333333</v>
      </c>
      <c r="L49" s="30">
        <f t="shared" si="40"/>
        <v>211.1111111</v>
      </c>
      <c r="M49" s="30">
        <f t="shared" si="40"/>
        <v>238.8888889</v>
      </c>
      <c r="N49" s="30">
        <f t="shared" si="40"/>
        <v>266.6666667</v>
      </c>
      <c r="O49" s="30">
        <f t="shared" ref="O49:T49" si="41">O50/$D$50</f>
        <v>294.4444444</v>
      </c>
      <c r="P49" s="30">
        <f t="shared" si="41"/>
        <v>322.2222222</v>
      </c>
      <c r="Q49" s="30">
        <f t="shared" si="41"/>
        <v>350</v>
      </c>
      <c r="R49" s="30">
        <f t="shared" si="41"/>
        <v>377.7777778</v>
      </c>
      <c r="S49" s="30">
        <f t="shared" si="41"/>
        <v>405.5555556</v>
      </c>
      <c r="T49" s="30">
        <f t="shared" si="41"/>
        <v>433.3333333</v>
      </c>
    </row>
    <row r="50">
      <c r="C50" s="61" t="s">
        <v>74</v>
      </c>
      <c r="D50" s="86">
        <v>0.6</v>
      </c>
      <c r="E50" s="40"/>
      <c r="F50" s="30">
        <f t="shared" ref="F50:N50" si="42">F51/$D$50</f>
        <v>33.33333333</v>
      </c>
      <c r="G50" s="30">
        <f t="shared" si="42"/>
        <v>41.66666667</v>
      </c>
      <c r="H50" s="30">
        <f t="shared" si="42"/>
        <v>50</v>
      </c>
      <c r="I50" s="30">
        <f t="shared" si="42"/>
        <v>63.88888889</v>
      </c>
      <c r="J50" s="30">
        <f t="shared" si="42"/>
        <v>77.77777778</v>
      </c>
      <c r="K50" s="30">
        <f t="shared" si="42"/>
        <v>91.66666667</v>
      </c>
      <c r="L50" s="30">
        <f t="shared" si="42"/>
        <v>105.5555556</v>
      </c>
      <c r="M50" s="30">
        <f t="shared" si="42"/>
        <v>119.4444444</v>
      </c>
      <c r="N50" s="30">
        <f t="shared" si="42"/>
        <v>133.3333333</v>
      </c>
      <c r="O50" s="30">
        <f t="shared" ref="O50:T50" si="43">O51/$D$51</f>
        <v>176.6666667</v>
      </c>
      <c r="P50" s="30">
        <f t="shared" si="43"/>
        <v>193.3333333</v>
      </c>
      <c r="Q50" s="30">
        <f t="shared" si="43"/>
        <v>210</v>
      </c>
      <c r="R50" s="30">
        <f t="shared" si="43"/>
        <v>226.6666667</v>
      </c>
      <c r="S50" s="30">
        <f t="shared" si="43"/>
        <v>243.3333333</v>
      </c>
      <c r="T50" s="30">
        <f t="shared" si="43"/>
        <v>260</v>
      </c>
    </row>
    <row r="51">
      <c r="C51" s="61" t="s">
        <v>75</v>
      </c>
      <c r="D51" s="86">
        <v>0.6</v>
      </c>
      <c r="E51" s="40"/>
      <c r="F51" s="30">
        <f t="shared" ref="F51:N51" si="44">F52/$D$51</f>
        <v>20</v>
      </c>
      <c r="G51" s="30">
        <f t="shared" si="44"/>
        <v>25</v>
      </c>
      <c r="H51" s="30">
        <f t="shared" si="44"/>
        <v>30</v>
      </c>
      <c r="I51" s="30">
        <f t="shared" si="44"/>
        <v>38.33333333</v>
      </c>
      <c r="J51" s="30">
        <f t="shared" si="44"/>
        <v>46.66666667</v>
      </c>
      <c r="K51" s="30">
        <f t="shared" si="44"/>
        <v>55</v>
      </c>
      <c r="L51" s="30">
        <f t="shared" si="44"/>
        <v>63.33333333</v>
      </c>
      <c r="M51" s="30">
        <f t="shared" si="44"/>
        <v>71.66666667</v>
      </c>
      <c r="N51" s="30">
        <f t="shared" si="44"/>
        <v>80</v>
      </c>
      <c r="O51" s="30">
        <f t="shared" ref="O51:T51" si="45">O52/$D$52</f>
        <v>106</v>
      </c>
      <c r="P51" s="30">
        <f t="shared" si="45"/>
        <v>116</v>
      </c>
      <c r="Q51" s="30">
        <f t="shared" si="45"/>
        <v>126</v>
      </c>
      <c r="R51" s="30">
        <f t="shared" si="45"/>
        <v>136</v>
      </c>
      <c r="S51" s="30">
        <f t="shared" si="45"/>
        <v>146</v>
      </c>
      <c r="T51" s="30">
        <f t="shared" si="45"/>
        <v>156</v>
      </c>
    </row>
    <row r="52">
      <c r="C52" s="87" t="s">
        <v>76</v>
      </c>
      <c r="D52" s="86">
        <v>0.5</v>
      </c>
      <c r="E52" s="40"/>
      <c r="F52" s="30">
        <f t="shared" ref="F52:T52" si="46">F6</f>
        <v>12</v>
      </c>
      <c r="G52" s="30">
        <f t="shared" si="46"/>
        <v>15</v>
      </c>
      <c r="H52" s="30">
        <f t="shared" si="46"/>
        <v>18</v>
      </c>
      <c r="I52" s="30">
        <f t="shared" si="46"/>
        <v>23</v>
      </c>
      <c r="J52" s="30">
        <f t="shared" si="46"/>
        <v>28</v>
      </c>
      <c r="K52" s="30">
        <f t="shared" si="46"/>
        <v>33</v>
      </c>
      <c r="L52" s="30">
        <f t="shared" si="46"/>
        <v>38</v>
      </c>
      <c r="M52" s="30">
        <f t="shared" si="46"/>
        <v>43</v>
      </c>
      <c r="N52" s="30">
        <f t="shared" si="46"/>
        <v>48</v>
      </c>
      <c r="O52" s="30">
        <f t="shared" si="46"/>
        <v>53</v>
      </c>
      <c r="P52" s="30">
        <f t="shared" si="46"/>
        <v>58</v>
      </c>
      <c r="Q52" s="30">
        <f t="shared" si="46"/>
        <v>63</v>
      </c>
      <c r="R52" s="30">
        <f t="shared" si="46"/>
        <v>68</v>
      </c>
      <c r="S52" s="30">
        <f t="shared" si="46"/>
        <v>73</v>
      </c>
      <c r="T52" s="30">
        <f t="shared" si="46"/>
        <v>78</v>
      </c>
    </row>
    <row r="53">
      <c r="C53" s="88" t="s">
        <v>77</v>
      </c>
      <c r="D53" s="76"/>
      <c r="E53" s="89">
        <f>F52*100/F48</f>
        <v>9</v>
      </c>
      <c r="F53" s="30" t="str">
        <f>F7</f>
        <v/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</row>
    <row r="56"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</row>
    <row r="58"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</row>
    <row r="59"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</row>
    <row r="60"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</row>
    <row r="61"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</row>
    <row r="62"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</row>
    <row r="63"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</row>
    <row r="64"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</row>
    <row r="67"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</row>
    <row r="68"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</row>
    <row r="69"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</row>
    <row r="70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</row>
    <row r="72"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</row>
    <row r="74"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</row>
    <row r="77"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</row>
    <row r="78"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</row>
    <row r="79"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</row>
    <row r="80"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</row>
    <row r="81"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</row>
    <row r="82"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</row>
    <row r="83"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</row>
    <row r="84"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</row>
    <row r="85"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</row>
    <row r="86"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</row>
    <row r="87"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</row>
    <row r="88"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</row>
    <row r="89"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</row>
    <row r="90"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</row>
    <row r="91"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</row>
    <row r="92"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</row>
    <row r="93"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</row>
    <row r="94"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</row>
    <row r="95"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</row>
    <row r="96"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</row>
    <row r="97"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</row>
    <row r="98"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</row>
    <row r="99"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</row>
    <row r="100"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</row>
    <row r="101"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</row>
    <row r="102"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</row>
    <row r="103"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</row>
    <row r="104"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</row>
    <row r="105"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</row>
    <row r="106"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</row>
    <row r="107"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</row>
    <row r="108"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</row>
    <row r="109"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</row>
    <row r="110"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</row>
    <row r="111"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</row>
    <row r="112"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</row>
    <row r="113"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</row>
    <row r="114"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</row>
    <row r="115"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</row>
    <row r="116"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</row>
    <row r="117"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</row>
    <row r="119"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</row>
    <row r="120"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</row>
    <row r="121"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</row>
    <row r="122"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</row>
    <row r="123"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</row>
    <row r="124"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</row>
    <row r="125"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</row>
    <row r="126"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</row>
    <row r="127"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</row>
    <row r="128"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</row>
    <row r="129"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</row>
    <row r="130"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</row>
    <row r="131"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</row>
    <row r="132"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</row>
    <row r="133"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</row>
    <row r="134"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</row>
    <row r="135"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</row>
    <row r="136"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</row>
    <row r="137"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</row>
    <row r="138"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</row>
    <row r="139"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</row>
    <row r="140"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</row>
    <row r="141"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</row>
    <row r="142"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</row>
    <row r="143"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</row>
    <row r="144"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</row>
    <row r="145"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</row>
    <row r="146"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</row>
    <row r="147"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</row>
    <row r="148"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</row>
    <row r="149"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</row>
    <row r="150"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</row>
    <row r="151"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</row>
    <row r="152"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</row>
    <row r="153"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</row>
    <row r="154"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</row>
    <row r="155"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</row>
    <row r="156"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</row>
    <row r="157"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</row>
    <row r="158"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</row>
    <row r="159"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</row>
    <row r="160"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</row>
    <row r="161"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</row>
    <row r="162"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</row>
    <row r="164"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</row>
    <row r="165"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</row>
    <row r="166"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</row>
    <row r="167"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</row>
    <row r="168"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</row>
    <row r="169"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</row>
    <row r="170"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</row>
    <row r="171"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</row>
    <row r="172"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</row>
    <row r="173"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</row>
    <row r="174"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</row>
    <row r="175"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</row>
    <row r="176"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</row>
    <row r="177"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</row>
    <row r="178"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</row>
    <row r="179"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</row>
    <row r="180"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</row>
    <row r="181"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</row>
    <row r="182"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</row>
    <row r="183"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</row>
    <row r="184"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</row>
    <row r="185"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</row>
    <row r="186"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</row>
    <row r="187"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</row>
    <row r="188"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</row>
    <row r="189"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</row>
    <row r="190"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</row>
    <row r="191"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</row>
    <row r="192"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</row>
    <row r="193"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</row>
    <row r="194"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</row>
    <row r="195"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</row>
    <row r="196"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</row>
    <row r="197"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</row>
    <row r="198"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</row>
    <row r="199"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</row>
    <row r="200"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</row>
    <row r="201"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</row>
    <row r="202"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</row>
    <row r="203"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</row>
    <row r="204"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</row>
    <row r="205"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</row>
    <row r="206"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</row>
    <row r="207"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</row>
    <row r="208"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</row>
    <row r="209"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</row>
    <row r="210"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</row>
    <row r="211"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</row>
    <row r="212"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</row>
    <row r="213"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</row>
    <row r="214"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</row>
    <row r="215"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</row>
    <row r="216"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</row>
    <row r="217"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</row>
    <row r="218"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</row>
    <row r="219"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</row>
    <row r="220"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</row>
    <row r="221"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</row>
    <row r="222"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</row>
    <row r="223"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</row>
    <row r="224"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</row>
    <row r="225"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</row>
    <row r="226"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</row>
    <row r="227"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</row>
    <row r="228"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</row>
    <row r="229"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</row>
    <row r="230"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</row>
    <row r="231"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</row>
    <row r="232"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</row>
    <row r="233"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</row>
    <row r="234"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</row>
    <row r="235"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</row>
    <row r="236"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</row>
    <row r="237"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</row>
    <row r="238"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</row>
    <row r="239"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</row>
    <row r="240"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</row>
    <row r="241"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</row>
    <row r="242"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</row>
    <row r="243"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</row>
    <row r="244"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</row>
    <row r="245"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</row>
    <row r="246"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</row>
    <row r="247"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</row>
    <row r="248"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</row>
    <row r="249"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</row>
    <row r="250"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</row>
    <row r="251"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</row>
    <row r="252"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</row>
    <row r="253"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</row>
    <row r="254"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</row>
    <row r="255"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</row>
    <row r="256"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</row>
    <row r="257"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</row>
    <row r="258"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</row>
    <row r="259"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</row>
    <row r="260"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</row>
    <row r="261"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</row>
    <row r="262"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</row>
    <row r="263"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</row>
    <row r="264"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</row>
    <row r="265"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</row>
    <row r="266"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</row>
    <row r="267"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</row>
    <row r="268"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</row>
    <row r="269"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</row>
    <row r="270"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</row>
    <row r="271"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</row>
    <row r="272"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</row>
    <row r="273"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</row>
    <row r="274"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</row>
    <row r="275"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</row>
    <row r="276"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</row>
    <row r="277"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</row>
    <row r="278"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</row>
    <row r="279"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</row>
    <row r="280"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</row>
    <row r="281"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</row>
    <row r="282"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</row>
    <row r="283"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</row>
    <row r="284"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</row>
    <row r="285"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</row>
    <row r="286"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</row>
    <row r="287"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</row>
    <row r="288"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</row>
    <row r="289"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</row>
    <row r="290"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</row>
    <row r="291"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</row>
    <row r="292"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</row>
    <row r="293"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</row>
    <row r="294"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</row>
    <row r="295"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</row>
    <row r="296"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</row>
    <row r="297"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</row>
    <row r="298"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</row>
    <row r="299"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</row>
    <row r="300"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</row>
    <row r="301"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</row>
    <row r="302"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</row>
    <row r="303"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</row>
    <row r="304"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</row>
    <row r="305"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</row>
    <row r="306"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</row>
    <row r="307"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</row>
    <row r="308"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</row>
    <row r="309"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</row>
    <row r="310"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</row>
    <row r="311"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</row>
    <row r="312"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</row>
    <row r="313"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</row>
    <row r="314"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</row>
    <row r="315"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</row>
    <row r="316"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</row>
    <row r="317"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</row>
    <row r="318"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</row>
    <row r="319"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</row>
    <row r="320"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</row>
    <row r="321"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</row>
    <row r="322"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</row>
    <row r="323"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</row>
    <row r="324"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</row>
    <row r="325"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</row>
    <row r="326"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</row>
    <row r="327"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</row>
    <row r="328"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</row>
    <row r="329"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</row>
    <row r="330"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</row>
    <row r="331"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</row>
    <row r="332"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</row>
    <row r="333"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</row>
    <row r="334"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</row>
    <row r="335"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</row>
    <row r="336"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</row>
    <row r="337"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</row>
    <row r="338"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</row>
    <row r="339"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</row>
    <row r="340"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</row>
    <row r="341"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</row>
    <row r="342"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</row>
    <row r="343"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</row>
    <row r="344"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</row>
    <row r="345"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</row>
    <row r="346"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</row>
    <row r="347"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</row>
    <row r="348"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</row>
    <row r="349"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</row>
    <row r="350"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</row>
    <row r="351"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</row>
    <row r="352"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</row>
    <row r="353"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</row>
    <row r="354"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</row>
    <row r="355"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</row>
    <row r="356"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</row>
    <row r="357"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</row>
    <row r="358"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</row>
    <row r="359"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</row>
    <row r="360"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</row>
    <row r="361"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</row>
    <row r="362"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</row>
    <row r="363"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</row>
    <row r="364"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</row>
    <row r="365"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</row>
    <row r="366"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</row>
    <row r="367"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</row>
    <row r="368"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</row>
    <row r="369"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</row>
    <row r="370"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</row>
    <row r="371"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</row>
    <row r="372"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</row>
    <row r="373"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</row>
    <row r="374"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</row>
    <row r="375"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</row>
    <row r="376"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</row>
    <row r="377"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</row>
    <row r="378"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</row>
    <row r="379"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</row>
    <row r="380"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</row>
    <row r="381"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</row>
    <row r="382"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</row>
    <row r="383"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</row>
    <row r="384"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</row>
    <row r="385"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</row>
    <row r="386"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</row>
    <row r="387"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</row>
    <row r="388"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</row>
    <row r="389"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</row>
    <row r="390"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</row>
    <row r="391"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</row>
    <row r="392"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</row>
    <row r="393"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</row>
    <row r="394"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</row>
    <row r="395"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</row>
    <row r="396"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</row>
    <row r="397"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</row>
    <row r="398"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</row>
    <row r="399"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</row>
    <row r="400"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</row>
    <row r="401"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</row>
    <row r="402"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</row>
    <row r="403"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</row>
    <row r="404"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</row>
    <row r="405"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</row>
    <row r="406"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</row>
    <row r="407"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</row>
    <row r="408"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</row>
    <row r="409"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</row>
    <row r="410"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</row>
    <row r="411"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</row>
    <row r="412"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</row>
    <row r="413"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</row>
    <row r="414"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</row>
    <row r="415"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</row>
    <row r="416"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</row>
    <row r="417"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</row>
    <row r="418"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</row>
    <row r="419"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</row>
    <row r="420"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</row>
    <row r="421"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</row>
    <row r="422"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</row>
    <row r="423"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</row>
    <row r="424"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</row>
    <row r="425"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</row>
    <row r="426"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</row>
    <row r="427"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</row>
    <row r="428"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</row>
    <row r="429"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</row>
    <row r="430"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</row>
    <row r="431"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</row>
    <row r="432"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</row>
    <row r="433"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</row>
    <row r="434"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</row>
    <row r="435"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</row>
    <row r="436"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</row>
    <row r="437"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</row>
    <row r="438"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</row>
    <row r="439"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</row>
    <row r="440"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</row>
    <row r="441"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</row>
    <row r="442"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</row>
    <row r="443"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</row>
    <row r="444"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</row>
    <row r="445"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</row>
    <row r="446"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</row>
    <row r="447"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</row>
    <row r="448"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</row>
    <row r="449"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</row>
    <row r="450"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</row>
    <row r="451"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</row>
    <row r="452"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</row>
    <row r="453"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</row>
    <row r="454"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</row>
    <row r="455"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</row>
    <row r="456"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</row>
    <row r="457"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</row>
    <row r="458"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</row>
    <row r="459"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</row>
    <row r="460"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</row>
    <row r="461"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</row>
    <row r="462"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</row>
    <row r="463"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</row>
    <row r="464"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</row>
    <row r="465"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</row>
    <row r="466"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</row>
    <row r="467"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</row>
    <row r="468"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</row>
    <row r="469"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</row>
    <row r="470"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</row>
    <row r="471"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</row>
    <row r="472"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</row>
    <row r="473"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</row>
    <row r="474"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</row>
    <row r="475"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</row>
    <row r="476"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</row>
    <row r="477"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</row>
    <row r="478"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</row>
    <row r="479"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</row>
    <row r="480"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</row>
    <row r="481"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</row>
    <row r="482"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</row>
    <row r="483"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</row>
    <row r="484"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</row>
    <row r="485"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</row>
    <row r="486"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</row>
    <row r="487"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</row>
    <row r="488"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</row>
    <row r="489"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</row>
    <row r="490"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</row>
    <row r="491"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</row>
    <row r="492"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</row>
    <row r="493"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</row>
    <row r="494"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</row>
    <row r="495"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</row>
    <row r="496"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</row>
    <row r="497"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</row>
    <row r="498"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</row>
    <row r="499"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</row>
    <row r="500"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</row>
    <row r="501"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</row>
    <row r="502"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</row>
    <row r="503"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</row>
    <row r="504"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</row>
    <row r="505"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</row>
    <row r="506"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</row>
    <row r="507"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</row>
    <row r="508"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</row>
    <row r="509"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</row>
    <row r="510"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</row>
    <row r="511"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</row>
    <row r="512"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</row>
    <row r="513"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</row>
    <row r="514"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</row>
    <row r="515"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</row>
    <row r="516"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</row>
    <row r="517"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</row>
    <row r="518"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</row>
    <row r="519"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</row>
    <row r="520"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</row>
    <row r="521"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</row>
    <row r="522"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</row>
    <row r="523"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</row>
    <row r="524"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</row>
    <row r="525"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</row>
    <row r="526"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</row>
    <row r="527"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</row>
    <row r="528"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</row>
    <row r="529"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</row>
    <row r="530"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</row>
    <row r="531"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</row>
    <row r="532"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</row>
    <row r="533"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</row>
    <row r="534"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</row>
    <row r="535"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</row>
    <row r="536"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</row>
    <row r="537"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</row>
    <row r="538"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</row>
    <row r="539"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</row>
    <row r="540"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</row>
    <row r="541"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</row>
    <row r="542"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</row>
    <row r="543"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</row>
    <row r="544"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</row>
    <row r="545"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</row>
    <row r="546"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</row>
    <row r="547"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</row>
    <row r="548"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</row>
    <row r="549"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</row>
    <row r="550"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</row>
    <row r="551"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</row>
    <row r="552"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</row>
    <row r="553"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</row>
    <row r="554"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</row>
    <row r="555"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</row>
    <row r="556"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</row>
    <row r="557"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</row>
    <row r="558"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</row>
    <row r="559"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</row>
    <row r="560"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</row>
    <row r="561"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</row>
    <row r="562"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</row>
    <row r="563"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</row>
    <row r="564"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</row>
    <row r="565"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</row>
    <row r="566"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</row>
    <row r="567"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</row>
    <row r="568"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</row>
    <row r="569"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</row>
    <row r="570"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</row>
    <row r="571"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</row>
    <row r="572"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</row>
    <row r="573"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</row>
    <row r="574"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</row>
    <row r="575"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</row>
    <row r="576"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</row>
    <row r="577"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</row>
    <row r="578"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</row>
    <row r="579"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</row>
    <row r="580"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</row>
    <row r="581"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</row>
    <row r="582"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</row>
    <row r="583"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</row>
    <row r="584"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</row>
    <row r="585"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</row>
    <row r="586"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</row>
    <row r="587"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</row>
    <row r="588"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</row>
    <row r="589"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</row>
    <row r="590"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</row>
    <row r="591"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</row>
    <row r="592"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</row>
    <row r="593"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</row>
    <row r="594"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</row>
    <row r="595"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</row>
    <row r="596"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</row>
    <row r="597"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</row>
    <row r="598"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</row>
    <row r="599"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</row>
    <row r="600"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</row>
    <row r="601"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</row>
    <row r="602"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</row>
    <row r="603"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</row>
    <row r="604"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</row>
    <row r="605"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</row>
    <row r="606"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</row>
    <row r="607"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</row>
    <row r="608"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</row>
    <row r="609"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</row>
    <row r="610"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</row>
    <row r="611"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</row>
    <row r="612"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</row>
    <row r="613"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</row>
    <row r="614"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</row>
    <row r="615"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</row>
    <row r="616"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</row>
    <row r="617"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</row>
    <row r="618"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</row>
    <row r="619"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</row>
    <row r="620"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</row>
    <row r="621"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</row>
    <row r="622"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</row>
    <row r="623"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</row>
    <row r="624"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</row>
    <row r="625"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</row>
    <row r="626"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</row>
    <row r="627"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</row>
    <row r="628"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</row>
    <row r="629"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</row>
    <row r="630"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</row>
    <row r="631"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</row>
    <row r="632"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</row>
    <row r="633"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</row>
    <row r="634"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</row>
    <row r="635"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</row>
    <row r="636"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</row>
    <row r="637"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</row>
    <row r="638"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</row>
    <row r="639"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</row>
    <row r="640"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</row>
    <row r="641"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</row>
    <row r="642"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</row>
    <row r="643"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</row>
    <row r="644"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</row>
    <row r="645"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</row>
    <row r="646"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</row>
    <row r="647"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</row>
    <row r="648"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</row>
    <row r="649"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</row>
    <row r="650"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</row>
    <row r="651"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</row>
    <row r="652"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</row>
    <row r="653"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</row>
    <row r="654"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</row>
    <row r="655"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</row>
    <row r="656"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</row>
    <row r="657"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</row>
    <row r="658"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</row>
    <row r="659"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</row>
    <row r="660"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</row>
    <row r="661"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</row>
    <row r="662"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</row>
    <row r="663"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</row>
    <row r="664"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</row>
    <row r="665"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</row>
    <row r="666"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</row>
    <row r="667"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</row>
    <row r="668"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</row>
    <row r="669"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</row>
    <row r="670"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</row>
    <row r="671"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</row>
    <row r="672"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</row>
    <row r="673"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</row>
    <row r="674"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</row>
    <row r="675"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</row>
    <row r="676"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</row>
    <row r="677"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</row>
    <row r="678"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</row>
    <row r="679"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</row>
    <row r="680"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</row>
    <row r="681"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</row>
    <row r="682"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</row>
    <row r="683"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</row>
    <row r="684"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</row>
    <row r="685"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</row>
    <row r="686"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</row>
    <row r="687"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</row>
    <row r="688"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</row>
    <row r="689"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</row>
    <row r="690"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</row>
    <row r="691"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</row>
    <row r="692"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</row>
    <row r="693"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</row>
    <row r="694"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</row>
    <row r="695"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</row>
    <row r="696"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</row>
    <row r="697"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</row>
    <row r="698"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</row>
    <row r="699"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</row>
    <row r="700"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</row>
    <row r="701"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</row>
    <row r="702"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</row>
    <row r="703"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</row>
    <row r="704"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</row>
    <row r="705"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</row>
    <row r="706"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</row>
    <row r="707"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</row>
    <row r="708"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</row>
    <row r="709"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</row>
    <row r="710"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</row>
    <row r="711"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</row>
    <row r="712"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</row>
    <row r="713"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</row>
    <row r="714"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</row>
    <row r="715"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</row>
    <row r="716"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</row>
    <row r="717"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</row>
    <row r="718"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</row>
    <row r="719"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</row>
    <row r="720"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</row>
    <row r="721"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</row>
    <row r="722"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</row>
    <row r="723"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</row>
    <row r="724"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</row>
    <row r="725"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</row>
    <row r="726"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</row>
    <row r="727"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</row>
    <row r="728"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</row>
    <row r="729"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</row>
    <row r="730"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</row>
    <row r="731"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</row>
    <row r="732"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</row>
    <row r="733"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</row>
    <row r="734"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</row>
    <row r="735"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</row>
    <row r="736"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</row>
    <row r="737"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</row>
    <row r="738"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</row>
    <row r="739"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</row>
    <row r="740"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</row>
    <row r="741"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</row>
    <row r="742"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</row>
    <row r="743"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</row>
    <row r="744"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</row>
    <row r="745"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</row>
    <row r="746"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</row>
    <row r="747"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</row>
    <row r="748"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</row>
    <row r="749"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</row>
    <row r="750"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</row>
    <row r="751"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</row>
    <row r="752"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</row>
    <row r="753"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</row>
    <row r="754"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</row>
    <row r="755"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</row>
    <row r="756"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</row>
    <row r="757"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</row>
    <row r="758"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</row>
    <row r="759"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</row>
    <row r="760"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</row>
    <row r="761"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</row>
    <row r="762"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</row>
    <row r="763"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</row>
    <row r="764"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</row>
    <row r="765"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</row>
    <row r="766"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</row>
    <row r="767"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</row>
    <row r="768"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</row>
    <row r="769"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</row>
    <row r="770"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</row>
    <row r="771"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</row>
    <row r="772"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</row>
    <row r="773"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</row>
    <row r="774"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</row>
    <row r="775"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</row>
    <row r="776"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</row>
    <row r="777"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</row>
    <row r="778"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</row>
    <row r="779"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</row>
    <row r="780"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</row>
    <row r="781"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</row>
    <row r="782"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</row>
    <row r="783"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</row>
    <row r="784"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</row>
    <row r="785"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</row>
    <row r="786"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</row>
    <row r="787"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</row>
    <row r="788"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</row>
    <row r="789"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</row>
    <row r="790"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</row>
    <row r="791"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</row>
    <row r="792"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</row>
    <row r="793"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</row>
    <row r="794"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</row>
    <row r="795"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</row>
    <row r="796"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</row>
    <row r="797"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</row>
    <row r="798"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</row>
    <row r="799"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</row>
    <row r="800"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</row>
    <row r="801"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</row>
    <row r="802"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</row>
    <row r="803"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</row>
    <row r="804"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</row>
    <row r="805"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</row>
    <row r="806"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</row>
    <row r="807"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</row>
    <row r="808"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</row>
    <row r="809"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</row>
    <row r="810"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</row>
    <row r="811"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</row>
    <row r="812"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</row>
    <row r="813"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</row>
    <row r="814"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</row>
    <row r="815"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</row>
    <row r="816"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</row>
    <row r="817"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</row>
    <row r="818"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</row>
    <row r="819"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</row>
    <row r="820"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</row>
    <row r="821"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</row>
    <row r="822"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</row>
    <row r="823"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</row>
    <row r="824"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</row>
    <row r="825"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</row>
    <row r="826"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</row>
    <row r="827"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</row>
    <row r="828"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</row>
    <row r="829"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</row>
    <row r="830"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</row>
    <row r="831"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</row>
    <row r="832"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</row>
    <row r="833"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</row>
    <row r="834"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</row>
    <row r="835"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</row>
    <row r="836"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</row>
    <row r="837"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</row>
    <row r="838"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</row>
    <row r="839"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</row>
    <row r="840"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</row>
    <row r="841"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</row>
    <row r="842"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</row>
    <row r="843"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</row>
    <row r="844"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</row>
    <row r="845"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</row>
    <row r="846"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</row>
    <row r="847"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</row>
    <row r="848"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</row>
    <row r="849"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</row>
    <row r="850"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</row>
    <row r="851"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</row>
    <row r="852"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</row>
    <row r="853"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</row>
    <row r="854"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</row>
    <row r="855"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</row>
    <row r="856"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</row>
    <row r="857"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</row>
    <row r="858"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</row>
    <row r="859"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</row>
    <row r="860"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</row>
    <row r="861"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</row>
    <row r="862"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</row>
    <row r="863"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</row>
    <row r="864"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</row>
    <row r="865"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</row>
    <row r="866"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</row>
    <row r="867"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</row>
    <row r="868"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</row>
    <row r="869"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</row>
    <row r="870"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</row>
    <row r="871"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</row>
    <row r="872"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</row>
    <row r="873"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</row>
    <row r="874"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</row>
    <row r="875"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</row>
    <row r="876"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</row>
    <row r="877"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</row>
    <row r="878"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</row>
    <row r="879"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</row>
    <row r="880"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</row>
    <row r="881"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</row>
    <row r="882"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</row>
    <row r="883"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</row>
    <row r="884"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</row>
    <row r="885"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</row>
    <row r="886"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</row>
    <row r="887"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</row>
    <row r="888"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</row>
    <row r="889"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</row>
    <row r="890"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</row>
    <row r="891"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</row>
    <row r="892"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</row>
    <row r="893"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</row>
    <row r="894"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</row>
    <row r="895"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</row>
    <row r="896"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</row>
    <row r="897"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</row>
    <row r="898"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</row>
    <row r="899"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</row>
    <row r="900"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</row>
    <row r="901"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</row>
    <row r="902"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</row>
    <row r="903"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</row>
    <row r="904"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</row>
    <row r="905"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</row>
    <row r="906"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</row>
    <row r="907"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</row>
    <row r="908"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</row>
    <row r="909"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</row>
    <row r="910"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</row>
    <row r="911"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</row>
    <row r="912"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</row>
    <row r="913"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</row>
    <row r="914"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</row>
    <row r="915"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</row>
    <row r="916"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</row>
    <row r="917"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</row>
    <row r="918"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</row>
    <row r="919"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</row>
    <row r="920"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</row>
    <row r="921"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</row>
    <row r="922"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</row>
    <row r="923"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</row>
    <row r="924"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</row>
    <row r="925"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</row>
    <row r="926"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</row>
    <row r="927"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</row>
    <row r="928"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</row>
    <row r="929"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</row>
    <row r="930"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</row>
    <row r="931"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</row>
    <row r="932"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</row>
    <row r="933"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</row>
    <row r="934"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</row>
    <row r="935"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</row>
    <row r="936"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</row>
    <row r="937"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</row>
    <row r="938"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</row>
    <row r="939"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</row>
    <row r="940"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</row>
    <row r="941"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</row>
    <row r="942"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</row>
    <row r="943"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</row>
    <row r="944"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</row>
    <row r="945"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</row>
    <row r="946"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</row>
    <row r="947"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</row>
    <row r="948"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</row>
    <row r="949"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</row>
    <row r="950"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</row>
    <row r="951"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</row>
    <row r="952"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</row>
    <row r="953"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</row>
    <row r="954"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</row>
    <row r="955"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</row>
    <row r="956"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</row>
    <row r="957"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</row>
    <row r="958"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</row>
    <row r="959"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</row>
    <row r="960"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</row>
    <row r="961"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</row>
    <row r="962"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</row>
    <row r="963"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</row>
    <row r="964"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</row>
    <row r="965"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</row>
    <row r="966"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</row>
    <row r="967"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</row>
    <row r="968"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</row>
    <row r="969"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</row>
    <row r="970"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</row>
    <row r="971"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</row>
    <row r="972"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</row>
    <row r="973"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</row>
    <row r="974"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</row>
    <row r="975"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</row>
    <row r="976"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</row>
    <row r="977"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</row>
    <row r="978"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</row>
    <row r="979"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</row>
    <row r="980"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</row>
    <row r="981"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</row>
    <row r="982"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</row>
    <row r="983"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</row>
    <row r="984"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</row>
    <row r="985"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</row>
    <row r="986"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</row>
    <row r="987"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</row>
    <row r="988"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</row>
    <row r="989"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</row>
    <row r="990"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</row>
    <row r="991"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</row>
    <row r="992"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</row>
    <row r="993"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</row>
    <row r="994"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</row>
    <row r="995"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</row>
    <row r="996"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</row>
    <row r="997"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</row>
  </sheetData>
  <mergeCells count="4">
    <mergeCell ref="C44:I44"/>
    <mergeCell ref="P44:Q44"/>
    <mergeCell ref="S44:T44"/>
    <mergeCell ref="C53:D5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25.22"/>
    <col customWidth="1" min="3" max="3" width="29.33"/>
    <col customWidth="1" min="4" max="4" width="8.33"/>
    <col customWidth="1" min="5" max="5" width="5.56"/>
    <col customWidth="1" min="6" max="6" width="11.22"/>
    <col customWidth="1" min="7" max="7" width="17.22"/>
    <col customWidth="1" min="8" max="8" width="1.67"/>
    <col customWidth="1" min="9" max="9" width="8.67"/>
    <col customWidth="1" min="10" max="10" width="16.44"/>
    <col customWidth="1" min="11" max="11" width="8.67"/>
    <col customWidth="1" min="12" max="12" width="20.22"/>
  </cols>
  <sheetData>
    <row r="1">
      <c r="A1" s="91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>
      <c r="A2" s="6"/>
      <c r="B2" s="92"/>
      <c r="C2" s="93"/>
      <c r="D2" s="93"/>
      <c r="E2" s="93"/>
      <c r="F2" s="93"/>
      <c r="G2" s="94" t="s">
        <v>3</v>
      </c>
      <c r="H2" s="95"/>
      <c r="I2" s="6"/>
      <c r="J2" s="6"/>
      <c r="K2" s="6"/>
      <c r="L2" s="6"/>
    </row>
    <row r="3">
      <c r="A3" s="96"/>
      <c r="C3" s="97" t="s">
        <v>78</v>
      </c>
      <c r="D3" s="93"/>
      <c r="E3" s="93"/>
      <c r="F3" s="93"/>
      <c r="G3" s="98">
        <f>SUM(G5,G9,G12)</f>
        <v>9650000</v>
      </c>
      <c r="H3" s="99"/>
      <c r="I3" s="100"/>
      <c r="K3" s="96"/>
      <c r="L3" s="6"/>
    </row>
    <row r="4">
      <c r="A4" s="6"/>
      <c r="C4" s="101" t="s">
        <v>79</v>
      </c>
      <c r="D4" s="102" t="s">
        <v>80</v>
      </c>
      <c r="E4" s="101" t="s">
        <v>81</v>
      </c>
      <c r="F4" s="101" t="s">
        <v>82</v>
      </c>
      <c r="G4" s="101" t="s">
        <v>83</v>
      </c>
      <c r="H4" s="6"/>
      <c r="I4" s="6"/>
      <c r="K4" s="6"/>
      <c r="L4" s="103"/>
    </row>
    <row r="5">
      <c r="A5" s="6"/>
      <c r="B5" s="104" t="s">
        <v>84</v>
      </c>
      <c r="C5" s="105" t="s">
        <v>85</v>
      </c>
      <c r="D5" s="106" t="s">
        <v>80</v>
      </c>
      <c r="E5" s="42"/>
      <c r="F5" s="42"/>
      <c r="G5" s="107">
        <f>SUM(G6:G8)</f>
        <v>5400000</v>
      </c>
      <c r="H5" s="108"/>
      <c r="I5" s="6"/>
      <c r="J5" s="6"/>
    </row>
    <row r="6">
      <c r="A6" s="6"/>
      <c r="B6" s="104" t="s">
        <v>84</v>
      </c>
      <c r="C6" s="109" t="s">
        <v>86</v>
      </c>
      <c r="D6" s="106" t="s">
        <v>80</v>
      </c>
      <c r="E6" s="110">
        <v>1.0</v>
      </c>
      <c r="F6" s="111">
        <v>3650000.0</v>
      </c>
      <c r="G6" s="110">
        <f t="shared" ref="G6:G8" si="1">E6*F6</f>
        <v>3650000</v>
      </c>
      <c r="H6" s="112"/>
      <c r="I6" s="113"/>
      <c r="J6" s="6"/>
    </row>
    <row r="7">
      <c r="A7" s="6"/>
      <c r="B7" s="104" t="s">
        <v>84</v>
      </c>
      <c r="C7" s="114" t="s">
        <v>87</v>
      </c>
      <c r="D7" s="106" t="s">
        <v>80</v>
      </c>
      <c r="E7" s="110">
        <v>1.0</v>
      </c>
      <c r="F7" s="111">
        <v>1600000.0</v>
      </c>
      <c r="G7" s="110">
        <f t="shared" si="1"/>
        <v>1600000</v>
      </c>
      <c r="H7" s="112"/>
      <c r="I7" s="113"/>
      <c r="J7" s="6"/>
    </row>
    <row r="8">
      <c r="A8" s="6"/>
      <c r="B8" s="104" t="s">
        <v>84</v>
      </c>
      <c r="C8" s="114" t="s">
        <v>88</v>
      </c>
      <c r="D8" s="106" t="s">
        <v>80</v>
      </c>
      <c r="E8" s="110">
        <v>1.0</v>
      </c>
      <c r="F8" s="111">
        <v>150000.0</v>
      </c>
      <c r="G8" s="110">
        <f t="shared" si="1"/>
        <v>150000</v>
      </c>
      <c r="H8" s="112"/>
      <c r="I8" s="113"/>
      <c r="J8" s="6"/>
    </row>
    <row r="9">
      <c r="A9" s="6"/>
      <c r="B9" s="104" t="s">
        <v>84</v>
      </c>
      <c r="C9" s="105" t="s">
        <v>89</v>
      </c>
      <c r="D9" s="106" t="s">
        <v>80</v>
      </c>
      <c r="E9" s="42"/>
      <c r="F9" s="42"/>
      <c r="G9" s="107">
        <f>SUM(G10:G11)</f>
        <v>1500000</v>
      </c>
      <c r="H9" s="112"/>
      <c r="I9" s="113"/>
    </row>
    <row r="10" ht="15.75" customHeight="1">
      <c r="A10" s="6"/>
      <c r="B10" s="104" t="s">
        <v>84</v>
      </c>
      <c r="C10" s="114" t="s">
        <v>90</v>
      </c>
      <c r="D10" s="106" t="s">
        <v>80</v>
      </c>
      <c r="E10" s="111">
        <v>1.0</v>
      </c>
      <c r="F10" s="111">
        <v>500000.0</v>
      </c>
      <c r="G10" s="110">
        <f t="shared" ref="G10:G11" si="2">F10*E10</f>
        <v>500000</v>
      </c>
      <c r="H10" s="115"/>
      <c r="I10" s="113"/>
    </row>
    <row r="11" ht="15.75" customHeight="1">
      <c r="A11" s="6"/>
      <c r="B11" s="104" t="s">
        <v>84</v>
      </c>
      <c r="C11" s="114" t="s">
        <v>91</v>
      </c>
      <c r="D11" s="106" t="s">
        <v>80</v>
      </c>
      <c r="E11" s="111">
        <v>1.0</v>
      </c>
      <c r="F11" s="111">
        <v>1000000.0</v>
      </c>
      <c r="G11" s="110">
        <f t="shared" si="2"/>
        <v>1000000</v>
      </c>
      <c r="H11" s="115"/>
      <c r="I11" s="113"/>
    </row>
    <row r="12" ht="15.75" customHeight="1">
      <c r="A12" s="6"/>
      <c r="B12" s="104" t="s">
        <v>84</v>
      </c>
      <c r="C12" s="116" t="s">
        <v>92</v>
      </c>
      <c r="D12" s="106" t="s">
        <v>80</v>
      </c>
      <c r="E12" s="110"/>
      <c r="F12" s="111"/>
      <c r="G12" s="107">
        <f>SUM(G13:G18)</f>
        <v>2750000</v>
      </c>
      <c r="H12" s="115"/>
      <c r="I12" s="113"/>
    </row>
    <row r="13" ht="15.75" customHeight="1">
      <c r="A13" s="6"/>
      <c r="B13" s="104" t="s">
        <v>84</v>
      </c>
      <c r="C13" s="117" t="s">
        <v>7</v>
      </c>
      <c r="D13" s="106" t="s">
        <v>80</v>
      </c>
      <c r="E13" s="110">
        <v>1.0</v>
      </c>
      <c r="F13" s="111">
        <v>800000.0</v>
      </c>
      <c r="G13" s="110">
        <f t="shared" ref="G13:G18" si="3">F13*E13</f>
        <v>800000</v>
      </c>
      <c r="H13" s="115"/>
      <c r="I13" s="113"/>
    </row>
    <row r="14" ht="15.75" customHeight="1">
      <c r="A14" s="6"/>
      <c r="B14" s="104" t="s">
        <v>84</v>
      </c>
      <c r="C14" s="117" t="s">
        <v>93</v>
      </c>
      <c r="D14" s="106" t="s">
        <v>80</v>
      </c>
      <c r="E14" s="111">
        <v>1.0</v>
      </c>
      <c r="F14" s="111"/>
      <c r="G14" s="110">
        <f t="shared" si="3"/>
        <v>0</v>
      </c>
      <c r="H14" s="115"/>
      <c r="I14" s="113"/>
    </row>
    <row r="15" ht="15.75" customHeight="1">
      <c r="A15" s="6"/>
      <c r="B15" s="104" t="s">
        <v>84</v>
      </c>
      <c r="C15" s="117" t="s">
        <v>94</v>
      </c>
      <c r="D15" s="106" t="s">
        <v>80</v>
      </c>
      <c r="E15" s="111">
        <v>1.0</v>
      </c>
      <c r="F15" s="111">
        <v>1500000.0</v>
      </c>
      <c r="G15" s="110">
        <f t="shared" si="3"/>
        <v>1500000</v>
      </c>
      <c r="H15" s="115"/>
      <c r="I15" s="113"/>
    </row>
    <row r="16" ht="15.75" customHeight="1">
      <c r="A16" s="6"/>
      <c r="B16" s="104" t="s">
        <v>84</v>
      </c>
      <c r="C16" s="117" t="s">
        <v>95</v>
      </c>
      <c r="D16" s="106" t="s">
        <v>80</v>
      </c>
      <c r="E16" s="111">
        <v>1.0</v>
      </c>
      <c r="F16" s="111">
        <v>100000.0</v>
      </c>
      <c r="G16" s="110">
        <f t="shared" si="3"/>
        <v>100000</v>
      </c>
      <c r="H16" s="115"/>
      <c r="I16" s="113"/>
    </row>
    <row r="17" ht="15.75" customHeight="1">
      <c r="A17" s="6"/>
      <c r="B17" s="104" t="s">
        <v>84</v>
      </c>
      <c r="C17" s="117" t="s">
        <v>96</v>
      </c>
      <c r="D17" s="106" t="s">
        <v>80</v>
      </c>
      <c r="E17" s="111">
        <v>1.0</v>
      </c>
      <c r="F17" s="111">
        <v>150000.0</v>
      </c>
      <c r="G17" s="110">
        <f t="shared" si="3"/>
        <v>150000</v>
      </c>
      <c r="H17" s="115"/>
      <c r="I17" s="113"/>
    </row>
    <row r="18" ht="15.75" customHeight="1">
      <c r="A18" s="6"/>
      <c r="B18" s="104" t="s">
        <v>84</v>
      </c>
      <c r="C18" s="117" t="s">
        <v>97</v>
      </c>
      <c r="D18" s="106" t="s">
        <v>80</v>
      </c>
      <c r="E18" s="111">
        <v>1.0</v>
      </c>
      <c r="F18" s="111">
        <v>200000.0</v>
      </c>
      <c r="G18" s="110">
        <f t="shared" si="3"/>
        <v>200000</v>
      </c>
      <c r="H18" s="115"/>
      <c r="I18" s="113"/>
    </row>
    <row r="19" ht="15.75" customHeight="1"/>
    <row r="20" ht="15.75" customHeight="1">
      <c r="G20" s="118" t="s">
        <v>3</v>
      </c>
    </row>
    <row r="21" ht="15.75" customHeight="1">
      <c r="C21" s="97" t="s">
        <v>78</v>
      </c>
      <c r="D21" s="93"/>
      <c r="E21" s="93"/>
      <c r="F21" s="93"/>
      <c r="G21" s="98">
        <f>SUM(G23,G27,G34)</f>
        <v>9350000</v>
      </c>
    </row>
    <row r="22" ht="15.75" customHeight="1">
      <c r="C22" s="119" t="s">
        <v>79</v>
      </c>
      <c r="D22" s="120" t="s">
        <v>80</v>
      </c>
      <c r="E22" s="119" t="s">
        <v>81</v>
      </c>
      <c r="F22" s="119" t="s">
        <v>82</v>
      </c>
      <c r="G22" s="119" t="s">
        <v>83</v>
      </c>
    </row>
    <row r="23" ht="15.75" customHeight="1">
      <c r="B23" s="104" t="s">
        <v>98</v>
      </c>
      <c r="C23" s="105" t="s">
        <v>85</v>
      </c>
      <c r="D23" s="106" t="s">
        <v>80</v>
      </c>
      <c r="E23" s="42"/>
      <c r="F23" s="42"/>
      <c r="G23" s="107">
        <f>SUM(G24:G26)</f>
        <v>5250000</v>
      </c>
    </row>
    <row r="24" ht="15.75" customHeight="1">
      <c r="B24" s="104" t="s">
        <v>98</v>
      </c>
      <c r="C24" s="114" t="s">
        <v>99</v>
      </c>
      <c r="D24" s="106" t="s">
        <v>80</v>
      </c>
      <c r="E24" s="110">
        <v>1.0</v>
      </c>
      <c r="F24" s="111">
        <v>1500000.0</v>
      </c>
      <c r="G24" s="110">
        <f t="shared" ref="G24:G26" si="4">E24*F24</f>
        <v>1500000</v>
      </c>
    </row>
    <row r="25" ht="15.75" customHeight="1">
      <c r="B25" s="104" t="s">
        <v>98</v>
      </c>
      <c r="C25" s="114" t="s">
        <v>100</v>
      </c>
      <c r="D25" s="106" t="s">
        <v>80</v>
      </c>
      <c r="E25" s="110">
        <v>1.0</v>
      </c>
      <c r="F25" s="111">
        <v>3600000.0</v>
      </c>
      <c r="G25" s="110">
        <f t="shared" si="4"/>
        <v>3600000</v>
      </c>
    </row>
    <row r="26" ht="15.75" customHeight="1">
      <c r="B26" s="104" t="s">
        <v>98</v>
      </c>
      <c r="C26" s="114" t="s">
        <v>88</v>
      </c>
      <c r="D26" s="106" t="s">
        <v>80</v>
      </c>
      <c r="E26" s="110">
        <v>1.0</v>
      </c>
      <c r="F26" s="111">
        <v>150000.0</v>
      </c>
      <c r="G26" s="110">
        <f t="shared" si="4"/>
        <v>150000</v>
      </c>
    </row>
    <row r="27" ht="15.75" customHeight="1">
      <c r="B27" s="104" t="s">
        <v>98</v>
      </c>
      <c r="C27" s="105" t="s">
        <v>89</v>
      </c>
      <c r="D27" s="106" t="s">
        <v>80</v>
      </c>
      <c r="E27" s="42"/>
      <c r="F27" s="42"/>
      <c r="G27" s="107">
        <f>SUM(G28:G33)</f>
        <v>3600000</v>
      </c>
    </row>
    <row r="28" ht="15.75" customHeight="1">
      <c r="B28" s="104" t="s">
        <v>98</v>
      </c>
      <c r="C28" s="114" t="s">
        <v>101</v>
      </c>
      <c r="D28" s="106" t="s">
        <v>80</v>
      </c>
      <c r="E28" s="111">
        <v>1.0</v>
      </c>
      <c r="F28" s="111">
        <v>500000.0</v>
      </c>
      <c r="G28" s="110">
        <f t="shared" ref="G28:G33" si="5">F28*E28</f>
        <v>500000</v>
      </c>
    </row>
    <row r="29" ht="15.75" customHeight="1">
      <c r="B29" s="104" t="s">
        <v>98</v>
      </c>
      <c r="C29" s="114" t="s">
        <v>102</v>
      </c>
      <c r="D29" s="106" t="s">
        <v>80</v>
      </c>
      <c r="E29" s="111">
        <v>1.0</v>
      </c>
      <c r="F29" s="111">
        <v>500000.0</v>
      </c>
      <c r="G29" s="110">
        <f t="shared" si="5"/>
        <v>500000</v>
      </c>
    </row>
    <row r="30" ht="15.75" customHeight="1">
      <c r="B30" s="104" t="s">
        <v>98</v>
      </c>
      <c r="C30" s="114" t="s">
        <v>91</v>
      </c>
      <c r="D30" s="106" t="s">
        <v>80</v>
      </c>
      <c r="E30" s="111">
        <v>1.0</v>
      </c>
      <c r="F30" s="111">
        <v>700000.0</v>
      </c>
      <c r="G30" s="110">
        <f t="shared" si="5"/>
        <v>700000</v>
      </c>
    </row>
    <row r="31" ht="15.75" customHeight="1">
      <c r="B31" s="104" t="s">
        <v>98</v>
      </c>
      <c r="C31" s="114" t="s">
        <v>103</v>
      </c>
      <c r="D31" s="106" t="s">
        <v>80</v>
      </c>
      <c r="E31" s="111">
        <v>1.0</v>
      </c>
      <c r="F31" s="111">
        <v>1000000.0</v>
      </c>
      <c r="G31" s="110">
        <f t="shared" si="5"/>
        <v>1000000</v>
      </c>
    </row>
    <row r="32" ht="15.75" customHeight="1">
      <c r="A32" s="48"/>
      <c r="B32" s="121" t="s">
        <v>98</v>
      </c>
      <c r="C32" s="122" t="s">
        <v>104</v>
      </c>
      <c r="D32" s="123" t="s">
        <v>80</v>
      </c>
      <c r="E32" s="124">
        <v>1.0</v>
      </c>
      <c r="F32" s="124">
        <v>500000.0</v>
      </c>
      <c r="G32" s="125">
        <f t="shared" si="5"/>
        <v>500000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B33" s="104" t="s">
        <v>98</v>
      </c>
      <c r="C33" s="114" t="s">
        <v>105</v>
      </c>
      <c r="D33" s="106" t="s">
        <v>80</v>
      </c>
      <c r="E33" s="111">
        <v>5.0</v>
      </c>
      <c r="F33" s="111">
        <v>80000.0</v>
      </c>
      <c r="G33" s="110">
        <f t="shared" si="5"/>
        <v>400000</v>
      </c>
    </row>
    <row r="34" ht="15.75" customHeight="1">
      <c r="B34" s="104" t="s">
        <v>98</v>
      </c>
      <c r="C34" s="116" t="s">
        <v>106</v>
      </c>
      <c r="D34" s="106" t="s">
        <v>80</v>
      </c>
      <c r="E34" s="110"/>
      <c r="F34" s="111"/>
      <c r="G34" s="107">
        <f>SUM(G35)</f>
        <v>500000</v>
      </c>
    </row>
    <row r="35" ht="15.75" customHeight="1">
      <c r="B35" s="104" t="s">
        <v>98</v>
      </c>
      <c r="C35" s="117" t="s">
        <v>94</v>
      </c>
      <c r="D35" s="106" t="s">
        <v>80</v>
      </c>
      <c r="E35" s="110">
        <v>1.0</v>
      </c>
      <c r="F35" s="111">
        <v>500000.0</v>
      </c>
      <c r="G35" s="110">
        <f>F35*E35</f>
        <v>500000</v>
      </c>
    </row>
    <row r="36" ht="15.75" customHeight="1"/>
    <row r="37" ht="15.75" customHeight="1">
      <c r="G37" s="126" t="s">
        <v>3</v>
      </c>
    </row>
    <row r="38" ht="15.75" customHeight="1">
      <c r="C38" s="97" t="s">
        <v>78</v>
      </c>
      <c r="D38" s="93"/>
      <c r="E38" s="93"/>
      <c r="F38" s="93"/>
      <c r="G38" s="98">
        <f>SUM(G40,G45)</f>
        <v>15000000</v>
      </c>
    </row>
    <row r="39" ht="15.75" customHeight="1">
      <c r="C39" s="127" t="s">
        <v>79</v>
      </c>
      <c r="D39" s="128" t="s">
        <v>80</v>
      </c>
      <c r="E39" s="127" t="s">
        <v>81</v>
      </c>
      <c r="F39" s="127" t="s">
        <v>82</v>
      </c>
      <c r="G39" s="127" t="s">
        <v>83</v>
      </c>
    </row>
    <row r="40" ht="15.75" customHeight="1">
      <c r="B40" s="104" t="s">
        <v>107</v>
      </c>
      <c r="C40" s="105" t="s">
        <v>85</v>
      </c>
      <c r="D40" s="106" t="s">
        <v>80</v>
      </c>
      <c r="E40" s="42"/>
      <c r="F40" s="42"/>
      <c r="G40" s="107">
        <f>SUM(G41:G44)</f>
        <v>8250000</v>
      </c>
    </row>
    <row r="41" ht="15.75" customHeight="1">
      <c r="B41" s="104" t="s">
        <v>107</v>
      </c>
      <c r="C41" s="114" t="s">
        <v>108</v>
      </c>
      <c r="D41" s="106" t="s">
        <v>80</v>
      </c>
      <c r="E41" s="110">
        <v>1.0</v>
      </c>
      <c r="F41" s="111">
        <v>2000000.0</v>
      </c>
      <c r="G41" s="110">
        <f t="shared" ref="G41:G44" si="6">E41*F41</f>
        <v>2000000</v>
      </c>
    </row>
    <row r="42" ht="15.75" customHeight="1">
      <c r="B42" s="104" t="s">
        <v>107</v>
      </c>
      <c r="C42" s="114" t="s">
        <v>109</v>
      </c>
      <c r="D42" s="106"/>
      <c r="E42" s="111">
        <v>1.0</v>
      </c>
      <c r="F42" s="111">
        <v>6000000.0</v>
      </c>
      <c r="G42" s="110">
        <f t="shared" si="6"/>
        <v>6000000</v>
      </c>
    </row>
    <row r="43" ht="15.75" customHeight="1">
      <c r="B43" s="104" t="s">
        <v>107</v>
      </c>
      <c r="C43" s="114" t="s">
        <v>110</v>
      </c>
      <c r="D43" s="106" t="s">
        <v>80</v>
      </c>
      <c r="E43" s="110">
        <v>1.0</v>
      </c>
      <c r="F43" s="111">
        <v>150000.0</v>
      </c>
      <c r="G43" s="110">
        <f t="shared" si="6"/>
        <v>150000</v>
      </c>
    </row>
    <row r="44" ht="15.75" customHeight="1">
      <c r="B44" s="104" t="s">
        <v>107</v>
      </c>
      <c r="C44" s="114" t="s">
        <v>88</v>
      </c>
      <c r="D44" s="106" t="s">
        <v>80</v>
      </c>
      <c r="E44" s="110">
        <v>1.0</v>
      </c>
      <c r="F44" s="111">
        <v>100000.0</v>
      </c>
      <c r="G44" s="110">
        <f t="shared" si="6"/>
        <v>100000</v>
      </c>
    </row>
    <row r="45" ht="15.75" customHeight="1">
      <c r="B45" s="104" t="s">
        <v>107</v>
      </c>
      <c r="C45" s="116" t="s">
        <v>106</v>
      </c>
      <c r="D45" s="106" t="s">
        <v>80</v>
      </c>
      <c r="E45" s="110"/>
      <c r="F45" s="111"/>
      <c r="G45" s="107">
        <f>SUM(G46:G49)</f>
        <v>6750000</v>
      </c>
    </row>
    <row r="46" ht="15.75" customHeight="1">
      <c r="B46" s="104" t="s">
        <v>107</v>
      </c>
      <c r="C46" s="117" t="s">
        <v>94</v>
      </c>
      <c r="D46" s="106" t="s">
        <v>80</v>
      </c>
      <c r="E46" s="110">
        <v>1.0</v>
      </c>
      <c r="F46" s="111">
        <v>1000000.0</v>
      </c>
      <c r="G46" s="110">
        <f t="shared" ref="G46:G48" si="7">F46*E46</f>
        <v>1000000</v>
      </c>
    </row>
    <row r="47" ht="15.75" customHeight="1">
      <c r="B47" s="104" t="s">
        <v>107</v>
      </c>
      <c r="C47" s="117" t="s">
        <v>111</v>
      </c>
      <c r="D47" s="106" t="s">
        <v>80</v>
      </c>
      <c r="E47" s="111">
        <v>3.0</v>
      </c>
      <c r="F47" s="111">
        <v>1000000.0</v>
      </c>
      <c r="G47" s="110">
        <f t="shared" si="7"/>
        <v>3000000</v>
      </c>
    </row>
    <row r="48" ht="15.75" customHeight="1">
      <c r="B48" s="104" t="s">
        <v>107</v>
      </c>
      <c r="C48" s="117" t="s">
        <v>112</v>
      </c>
      <c r="D48" s="106" t="s">
        <v>80</v>
      </c>
      <c r="E48" s="111">
        <v>1.0</v>
      </c>
      <c r="F48" s="111">
        <v>2750000.0</v>
      </c>
      <c r="G48" s="110">
        <f t="shared" si="7"/>
        <v>2750000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dataValidations>
    <dataValidation type="list" allowBlank="1" showErrorMessage="1" sqref="D3:D18 D21:D35 D38:D48">
      <formula1>"ед. изм,м2,шт"</formula1>
    </dataValidation>
    <dataValidation type="list" allowBlank="1" showErrorMessage="1" sqref="B5:B18 B23:B35 B40:B48">
      <formula1>"1 Этап,2 Этап,3 Этап"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" width="8.67"/>
    <col customWidth="1" min="3" max="3" width="27.67"/>
    <col customWidth="1" min="4" max="4" width="24.22"/>
    <col customWidth="1" min="5" max="5" width="13.33"/>
    <col customWidth="1" min="6" max="6" width="15.67"/>
    <col customWidth="1" min="7" max="7" width="14.78"/>
    <col customWidth="1" min="8" max="8" width="15.0"/>
    <col customWidth="1" min="9" max="9" width="39.89"/>
    <col customWidth="1" min="10" max="16" width="13.44"/>
    <col customWidth="1" min="17" max="26" width="8.67"/>
  </cols>
  <sheetData>
    <row r="1" ht="15.0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ht="15.0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ht="10.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ht="9.75" hidden="1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ht="30.0" customHeight="1">
      <c r="A5" s="129"/>
      <c r="B5" s="129"/>
      <c r="C5" s="130" t="s">
        <v>113</v>
      </c>
      <c r="D5" s="131" t="s">
        <v>114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ht="18.0" customHeight="1">
      <c r="A6" s="129"/>
      <c r="B6" s="129"/>
      <c r="C6" s="132" t="s">
        <v>84</v>
      </c>
      <c r="D6" s="133">
        <f>'смета'!G3</f>
        <v>9650000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ht="15.0" customHeight="1">
      <c r="A7" s="129"/>
      <c r="B7" s="129"/>
      <c r="C7" s="132" t="s">
        <v>98</v>
      </c>
      <c r="D7" s="133">
        <f>SUM('смета'!G21)</f>
        <v>9350000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ht="15.0" customHeight="1">
      <c r="A8" s="129"/>
      <c r="B8" s="129"/>
      <c r="C8" s="132" t="s">
        <v>107</v>
      </c>
      <c r="D8" s="133">
        <f>SUM('смета'!G38)</f>
        <v>15000000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ht="15.0" customHeight="1">
      <c r="A9" s="129"/>
      <c r="B9" s="129"/>
      <c r="C9" s="134" t="s">
        <v>115</v>
      </c>
      <c r="D9" s="135">
        <f>SUM(D6:D8)</f>
        <v>34000000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ht="15.0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ht="15.0" customHeigh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3" ht="15.0" customHeight="1">
      <c r="A13" s="129"/>
      <c r="B13" s="129"/>
      <c r="C13" s="136"/>
      <c r="D13" s="136"/>
      <c r="E13" s="136"/>
      <c r="F13" s="136"/>
      <c r="G13" s="136"/>
      <c r="H13" s="136"/>
      <c r="I13" s="136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ht="15.0" customHeight="1">
      <c r="A14" s="129"/>
      <c r="B14" s="129"/>
      <c r="C14" s="137"/>
      <c r="D14" s="137"/>
      <c r="E14" s="137"/>
      <c r="F14" s="137"/>
      <c r="G14" s="138"/>
      <c r="H14" s="139" t="s">
        <v>3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ht="19.5" customHeight="1">
      <c r="A15" s="129"/>
      <c r="B15" s="129"/>
      <c r="C15" s="140" t="s">
        <v>116</v>
      </c>
      <c r="D15" s="129"/>
      <c r="E15" s="141" t="s">
        <v>117</v>
      </c>
      <c r="F15" s="141" t="s">
        <v>118</v>
      </c>
      <c r="G15" s="142" t="s">
        <v>119</v>
      </c>
      <c r="H15" s="143" t="s">
        <v>120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7" ht="18.0" customHeight="1">
      <c r="A17" s="129"/>
      <c r="B17" s="129"/>
      <c r="C17" s="144" t="s">
        <v>4</v>
      </c>
      <c r="D17" s="145"/>
      <c r="E17" s="145">
        <f>SUM('DCF1'!J5:T5)</f>
        <v>291500000</v>
      </c>
      <c r="F17" s="145">
        <f>SUM('DCF1'!I5:T5)</f>
        <v>303000000</v>
      </c>
      <c r="G17" s="145">
        <f>SUM('DCF1'!H5:U5)</f>
        <v>312000000</v>
      </c>
      <c r="H17" s="146">
        <f>SUM(E17:G17)</f>
        <v>906500000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ht="15.0" customHeight="1">
      <c r="A18" s="129"/>
      <c r="B18" s="129"/>
      <c r="C18" s="129"/>
      <c r="D18" s="129"/>
      <c r="E18" s="129"/>
      <c r="F18" s="129"/>
      <c r="G18" s="129"/>
      <c r="H18" s="147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ht="15.0" customHeight="1">
      <c r="A19" s="129"/>
      <c r="B19" s="129"/>
      <c r="C19" s="140" t="s">
        <v>121</v>
      </c>
      <c r="D19" s="148"/>
      <c r="E19" s="148">
        <f t="shared" ref="E19:H19" si="1">SUM(E17)</f>
        <v>291500000</v>
      </c>
      <c r="F19" s="148">
        <f t="shared" si="1"/>
        <v>303000000</v>
      </c>
      <c r="G19" s="148">
        <f t="shared" si="1"/>
        <v>312000000</v>
      </c>
      <c r="H19" s="148">
        <f t="shared" si="1"/>
        <v>906500000</v>
      </c>
      <c r="J19" s="145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ht="15.75" customHeight="1">
      <c r="A20" s="129"/>
      <c r="B20" s="129"/>
      <c r="C20" s="129"/>
      <c r="D20" s="129"/>
      <c r="E20" s="129"/>
      <c r="F20" s="129"/>
      <c r="G20" s="129"/>
      <c r="H20" s="147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ht="15.75" customHeight="1">
      <c r="A21" s="129"/>
      <c r="B21" s="129"/>
      <c r="C21" s="140" t="s">
        <v>51</v>
      </c>
      <c r="D21" s="129"/>
      <c r="E21" s="129"/>
      <c r="F21" s="129"/>
      <c r="G21" s="129"/>
      <c r="H21" s="147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ht="15.75" customHeight="1">
      <c r="A22" s="129"/>
      <c r="B22" s="129"/>
      <c r="C22" s="149" t="s">
        <v>122</v>
      </c>
      <c r="D22" s="145"/>
      <c r="E22" s="145">
        <f>SUM('DCF1'!J9:T9)</f>
        <v>28970700</v>
      </c>
      <c r="F22" s="145">
        <f>SUM('DCF1'!I15:T15)</f>
        <v>15000000</v>
      </c>
      <c r="G22" s="145">
        <f>SUM('DCF1'!H15:T15)</f>
        <v>16250000</v>
      </c>
      <c r="H22" s="150">
        <f t="shared" ref="H22:H27" si="2">SUM(E22:G22)</f>
        <v>60220700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ht="15.75" customHeight="1">
      <c r="A23" s="129"/>
      <c r="B23" s="129"/>
      <c r="C23" s="151" t="s">
        <v>123</v>
      </c>
      <c r="D23" s="145"/>
      <c r="E23" s="145">
        <f>SUM('DCF1'!J26:T26)</f>
        <v>87450000</v>
      </c>
      <c r="F23" s="145">
        <f>SUM('DCF1'!I26:T26)</f>
        <v>90900000</v>
      </c>
      <c r="G23" s="145">
        <f>SUM('DCF1'!H26:T26)</f>
        <v>93600000</v>
      </c>
      <c r="H23" s="150">
        <f t="shared" si="2"/>
        <v>271950000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ht="15.75" customHeight="1">
      <c r="A24" s="129"/>
      <c r="B24" s="129"/>
      <c r="C24" s="152" t="s">
        <v>124</v>
      </c>
      <c r="D24" s="145"/>
      <c r="E24" s="145">
        <f>SUM('DCF1'!J16:T16)</f>
        <v>68950000</v>
      </c>
      <c r="F24" s="145">
        <f>SUM('DCF1'!I16:T16)</f>
        <v>72600000</v>
      </c>
      <c r="G24" s="145">
        <f>SUM('DCF1'!H16:T16)</f>
        <v>76250000</v>
      </c>
      <c r="H24" s="150">
        <f t="shared" si="2"/>
        <v>217800000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ht="15.75" customHeight="1">
      <c r="A25" s="129"/>
      <c r="B25" s="129"/>
      <c r="C25" s="153" t="s">
        <v>59</v>
      </c>
      <c r="D25" s="145"/>
      <c r="E25" s="145">
        <f>SUM('DCF1'!J30:T30)</f>
        <v>11660000</v>
      </c>
      <c r="F25" s="145">
        <f>SUM('DCF1'!I30:T30)</f>
        <v>12120000</v>
      </c>
      <c r="G25" s="145">
        <f>SUM('DCF1'!H30:T30)</f>
        <v>12480000</v>
      </c>
      <c r="H25" s="150">
        <f t="shared" si="2"/>
        <v>36260000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ht="15.75" customHeight="1">
      <c r="A26" s="129"/>
      <c r="B26" s="154"/>
      <c r="C26" s="152" t="s">
        <v>94</v>
      </c>
      <c r="D26" s="145"/>
      <c r="E26" s="145">
        <f>SUM('DCF1'!J37:T37)</f>
        <v>25911111.11</v>
      </c>
      <c r="F26" s="145">
        <f>SUM('DCF1'!I37:T37)</f>
        <v>26933333.33</v>
      </c>
      <c r="G26" s="145">
        <f>SUM('DCF1'!H37:T37)</f>
        <v>27733333.33</v>
      </c>
      <c r="H26" s="150">
        <f t="shared" si="2"/>
        <v>80577777.78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ht="15.75" customHeight="1">
      <c r="A27" s="129"/>
      <c r="B27" s="129"/>
      <c r="C27" s="129"/>
      <c r="D27" s="129"/>
      <c r="E27" s="129"/>
      <c r="F27" s="129"/>
      <c r="G27" s="129"/>
      <c r="H27" s="150">
        <f t="shared" si="2"/>
        <v>0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ht="15.75" customHeight="1">
      <c r="A28" s="129"/>
      <c r="B28" s="129"/>
      <c r="C28" s="140" t="s">
        <v>125</v>
      </c>
      <c r="D28" s="148"/>
      <c r="E28" s="148">
        <f t="shared" ref="E28:H28" si="3">SUM(E22:E26)</f>
        <v>222941811.1</v>
      </c>
      <c r="F28" s="148">
        <f t="shared" si="3"/>
        <v>217553333.3</v>
      </c>
      <c r="G28" s="148">
        <f t="shared" si="3"/>
        <v>226313333.3</v>
      </c>
      <c r="H28" s="148">
        <f t="shared" si="3"/>
        <v>666808477.8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ht="15.75" customHeight="1">
      <c r="A29" s="129"/>
      <c r="B29" s="129"/>
      <c r="C29" s="129"/>
      <c r="D29" s="145"/>
      <c r="E29" s="145"/>
      <c r="F29" s="145"/>
      <c r="G29" s="145"/>
      <c r="H29" s="155">
        <f t="shared" ref="H29:H30" si="5">SUM(E29:G29)</f>
        <v>0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ht="15.75" customHeight="1">
      <c r="A30" s="129"/>
      <c r="B30" s="129"/>
      <c r="C30" s="156" t="s">
        <v>126</v>
      </c>
      <c r="D30" s="157"/>
      <c r="E30" s="157">
        <f t="shared" ref="E30:G30" si="4">E19-E28</f>
        <v>68558188.89</v>
      </c>
      <c r="F30" s="157">
        <f t="shared" si="4"/>
        <v>85446666.67</v>
      </c>
      <c r="G30" s="157">
        <f t="shared" si="4"/>
        <v>85686666.67</v>
      </c>
      <c r="H30" s="158">
        <f t="shared" si="5"/>
        <v>239691522.2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ht="15.75" customHeight="1">
      <c r="A31" s="129"/>
      <c r="B31" s="129"/>
      <c r="C31" s="159"/>
      <c r="D31" s="159"/>
      <c r="E31" s="160"/>
      <c r="F31" s="160"/>
      <c r="G31" s="160"/>
      <c r="H31" s="160"/>
      <c r="I31" s="160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ht="15.75" customHeight="1">
      <c r="A32" s="129"/>
      <c r="B32" s="129"/>
      <c r="C32" s="161" t="s">
        <v>127</v>
      </c>
      <c r="D32" s="161" t="s">
        <v>128</v>
      </c>
      <c r="E32" s="162" t="s">
        <v>129</v>
      </c>
      <c r="F32" s="161" t="s">
        <v>11</v>
      </c>
      <c r="G32" s="161" t="s">
        <v>130</v>
      </c>
      <c r="H32" s="163" t="s">
        <v>131</v>
      </c>
      <c r="I32" s="163" t="s">
        <v>132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ht="15.75" customHeight="1">
      <c r="A33" s="129"/>
      <c r="B33" s="129"/>
      <c r="C33" s="164" t="s">
        <v>133</v>
      </c>
      <c r="D33" s="164">
        <v>209000.0</v>
      </c>
      <c r="E33" s="165">
        <f t="shared" ref="E33:E37" si="6">(H33/F33)</f>
        <v>0.5016</v>
      </c>
      <c r="F33" s="164">
        <v>5000000.0</v>
      </c>
      <c r="G33" s="164">
        <v>12.0</v>
      </c>
      <c r="H33" s="164">
        <f t="shared" ref="H33:H36" si="7">D33*G33</f>
        <v>2508000</v>
      </c>
      <c r="I33" s="164">
        <f t="shared" ref="I33:I36" si="8">H33+F33</f>
        <v>7508000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ht="15.75" customHeight="1">
      <c r="A34" s="166"/>
      <c r="B34" s="166"/>
      <c r="C34" s="164" t="s">
        <v>134</v>
      </c>
      <c r="D34" s="164">
        <v>209000.0</v>
      </c>
      <c r="E34" s="165">
        <f t="shared" si="6"/>
        <v>0.5016</v>
      </c>
      <c r="F34" s="164">
        <v>5000000.0</v>
      </c>
      <c r="G34" s="164">
        <v>12.0</v>
      </c>
      <c r="H34" s="164">
        <f t="shared" si="7"/>
        <v>2508000</v>
      </c>
      <c r="I34" s="164">
        <f t="shared" si="8"/>
        <v>7508000</v>
      </c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</row>
    <row r="35" ht="15.75" customHeight="1">
      <c r="A35" s="166"/>
      <c r="B35" s="166"/>
      <c r="C35" s="167" t="s">
        <v>135</v>
      </c>
      <c r="D35" s="167">
        <v>209000.0</v>
      </c>
      <c r="E35" s="168">
        <f t="shared" si="6"/>
        <v>0.5016</v>
      </c>
      <c r="F35" s="167">
        <v>5000000.0</v>
      </c>
      <c r="G35" s="167">
        <v>12.0</v>
      </c>
      <c r="H35" s="167">
        <f t="shared" si="7"/>
        <v>2508000</v>
      </c>
      <c r="I35" s="167">
        <f t="shared" si="8"/>
        <v>7508000</v>
      </c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</row>
    <row r="36" ht="15.75" customHeight="1">
      <c r="A36" s="166"/>
      <c r="B36" s="166"/>
      <c r="C36" s="167" t="s">
        <v>136</v>
      </c>
      <c r="D36" s="167">
        <v>209000.0</v>
      </c>
      <c r="E36" s="168">
        <f t="shared" si="6"/>
        <v>0.5016</v>
      </c>
      <c r="F36" s="167">
        <v>5000000.0</v>
      </c>
      <c r="G36" s="167">
        <v>12.0</v>
      </c>
      <c r="H36" s="167">
        <f t="shared" si="7"/>
        <v>2508000</v>
      </c>
      <c r="I36" s="167">
        <f t="shared" si="8"/>
        <v>7508000</v>
      </c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</row>
    <row r="37" ht="15.75" customHeight="1">
      <c r="A37" s="166"/>
      <c r="B37" s="166"/>
      <c r="C37" s="169" t="s">
        <v>137</v>
      </c>
      <c r="D37" s="170">
        <f>SUM(D33:D36)</f>
        <v>836000</v>
      </c>
      <c r="E37" s="171">
        <f t="shared" si="6"/>
        <v>0.5016</v>
      </c>
      <c r="F37" s="170">
        <f>SUM(F33:F36)</f>
        <v>20000000</v>
      </c>
      <c r="G37" s="169">
        <v>12.0</v>
      </c>
      <c r="H37" s="170">
        <f t="shared" ref="H37:I37" si="9">SUM(H33:H36)</f>
        <v>10032000</v>
      </c>
      <c r="I37" s="170">
        <f t="shared" si="9"/>
        <v>30032000</v>
      </c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</row>
    <row r="38" ht="15.75" customHeigh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</row>
    <row r="39" ht="15.75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</row>
    <row r="40" ht="15.75" customHeight="1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</row>
    <row r="41" ht="15.75" customHeight="1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</row>
    <row r="42" ht="15.75" customHeight="1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</row>
    <row r="43" ht="15.75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</row>
    <row r="44" ht="15.75" customHeight="1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</row>
    <row r="45" ht="15.75" customHeight="1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</row>
    <row r="46" ht="15.75" customHeight="1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</row>
    <row r="47" ht="15.75" customHeight="1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</row>
    <row r="48" ht="15.75" customHeight="1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</row>
    <row r="49" ht="15.75" customHeight="1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</row>
    <row r="50" ht="15.75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</row>
    <row r="51" ht="15.75" customHeight="1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</row>
    <row r="52" ht="15.75" customHeight="1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</row>
    <row r="53" ht="15.75" customHeight="1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</row>
    <row r="54" ht="15.75" customHeight="1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</row>
    <row r="55" ht="15.75" customHeight="1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</row>
    <row r="56" ht="15.75" customHeight="1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</row>
    <row r="57" ht="15.75" customHeight="1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</row>
    <row r="58" ht="15.75" customHeight="1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</row>
    <row r="59" ht="15.75" customHeight="1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</row>
    <row r="60" ht="15.75" customHeight="1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</row>
    <row r="61" ht="15.75" customHeight="1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</row>
    <row r="62" ht="15.75" customHeight="1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</row>
    <row r="63" ht="15.75" customHeight="1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</row>
    <row r="64" ht="15.75" customHeight="1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</row>
    <row r="65" ht="15.75" customHeight="1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</row>
    <row r="66" ht="15.75" customHeight="1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</row>
    <row r="67" ht="15.75" customHeight="1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</row>
    <row r="68" ht="15.75" customHeight="1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</row>
    <row r="69" ht="15.75" customHeight="1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</row>
    <row r="70" ht="15.75" customHeight="1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</row>
    <row r="71" ht="15.75" customHeight="1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</row>
    <row r="72" ht="15.75" customHeight="1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</row>
    <row r="73" ht="15.75" customHeight="1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</row>
    <row r="74" ht="15.75" customHeight="1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</row>
    <row r="75" ht="15.75" customHeight="1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</row>
    <row r="76" ht="15.75" customHeight="1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</row>
    <row r="77" ht="15.75" customHeight="1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ht="15.75" customHeight="1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</row>
    <row r="79" ht="15.75" customHeight="1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</row>
    <row r="80" ht="15.75" customHeight="1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</row>
    <row r="81" ht="15.75" customHeight="1">
      <c r="A81" s="166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</row>
    <row r="82" ht="15.75" customHeight="1">
      <c r="A82" s="1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</row>
    <row r="83" ht="15.75" customHeight="1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ht="15.75" customHeight="1">
      <c r="A84" s="166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</row>
    <row r="85" ht="15.75" customHeight="1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</row>
    <row r="86" ht="15.75" customHeight="1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</row>
    <row r="87" ht="15.75" customHeight="1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</row>
    <row r="88" ht="15.75" customHeight="1">
      <c r="A88" s="166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</row>
    <row r="89" ht="15.75" customHeight="1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</row>
    <row r="90" ht="15.75" customHeight="1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</row>
    <row r="91" ht="15.75" customHeight="1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</row>
    <row r="92" ht="15.75" customHeight="1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</row>
    <row r="93" ht="15.75" customHeight="1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</row>
    <row r="94" ht="15.75" customHeight="1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</row>
    <row r="95" ht="15.75" customHeight="1">
      <c r="A95" s="166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</row>
    <row r="96" ht="15.75" customHeight="1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</row>
    <row r="97" ht="15.75" customHeight="1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</row>
    <row r="98" ht="15.75" customHeight="1">
      <c r="A98" s="166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</row>
    <row r="99" ht="15.75" customHeight="1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</row>
    <row r="100" ht="15.75" customHeight="1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</row>
    <row r="101" ht="15.75" customHeight="1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</row>
    <row r="102" ht="15.75" customHeight="1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</row>
    <row r="103" ht="15.75" customHeight="1">
      <c r="A103" s="166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</row>
    <row r="104" ht="15.75" customHeight="1">
      <c r="A104" s="166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</row>
    <row r="105" ht="15.75" customHeight="1">
      <c r="A105" s="166"/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</row>
    <row r="106" ht="15.75" customHeight="1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</row>
    <row r="107" ht="15.75" customHeight="1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</row>
    <row r="108" ht="15.75" customHeight="1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</row>
    <row r="109" ht="15.75" customHeight="1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</row>
    <row r="110" ht="15.75" customHeight="1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</row>
    <row r="111" ht="15.75" customHeight="1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</row>
    <row r="112" ht="15.75" customHeight="1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</row>
    <row r="113" ht="15.75" customHeight="1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</row>
    <row r="114" ht="15.75" customHeight="1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</row>
    <row r="115" ht="15.75" customHeight="1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</row>
    <row r="116" ht="15.75" customHeight="1">
      <c r="A116" s="166"/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</row>
    <row r="117" ht="15.75" customHeight="1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</row>
    <row r="118" ht="15.75" customHeight="1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</row>
    <row r="119" ht="15.75" customHeight="1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</row>
    <row r="120" ht="15.75" customHeight="1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</row>
    <row r="121" ht="15.75" customHeight="1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</row>
    <row r="122" ht="15.75" customHeight="1">
      <c r="A122" s="166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</row>
    <row r="123" ht="15.75" customHeight="1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</row>
    <row r="124" ht="15.75" customHeight="1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</row>
    <row r="125" ht="15.75" customHeight="1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</row>
    <row r="126" ht="15.75" customHeight="1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ht="15.75" customHeight="1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</row>
    <row r="128" ht="15.75" customHeight="1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</row>
    <row r="129" ht="15.75" customHeight="1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</row>
    <row r="130" ht="15.75" customHeight="1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</row>
    <row r="131" ht="15.75" customHeight="1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</row>
    <row r="132" ht="15.75" customHeight="1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ht="15.75" customHeight="1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</row>
    <row r="134" ht="15.75" customHeight="1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</row>
    <row r="135" ht="15.75" customHeight="1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</row>
    <row r="136" ht="15.75" customHeight="1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</row>
    <row r="137" ht="15.75" customHeight="1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</row>
    <row r="138" ht="15.75" customHeight="1">
      <c r="A138" s="166"/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</row>
    <row r="139" ht="15.75" customHeight="1">
      <c r="A139" s="166"/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</row>
    <row r="140" ht="15.75" customHeight="1">
      <c r="A140" s="166"/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</row>
    <row r="141" ht="15.75" customHeight="1">
      <c r="A141" s="166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</row>
    <row r="142" ht="15.75" customHeight="1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</row>
    <row r="143" ht="15.75" customHeight="1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</row>
    <row r="144" ht="15.75" customHeight="1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</row>
    <row r="145" ht="15.75" customHeight="1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</row>
    <row r="146" ht="15.75" customHeight="1">
      <c r="A146" s="166"/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</row>
    <row r="147" ht="15.75" customHeight="1">
      <c r="A147" s="166"/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</row>
    <row r="148" ht="15.75" customHeight="1">
      <c r="A148" s="166"/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</row>
    <row r="149" ht="15.75" customHeight="1">
      <c r="A149" s="166"/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</row>
    <row r="150" ht="15.75" customHeight="1">
      <c r="A150" s="166"/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</row>
    <row r="151" ht="15.75" customHeight="1">
      <c r="A151" s="166"/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</row>
    <row r="152" ht="15.75" customHeight="1">
      <c r="A152" s="166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</row>
    <row r="153" ht="15.75" customHeight="1">
      <c r="A153" s="166"/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</row>
    <row r="154" ht="15.75" customHeight="1">
      <c r="A154" s="166"/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</row>
    <row r="155" ht="15.75" customHeight="1">
      <c r="A155" s="166"/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</row>
    <row r="156" ht="15.75" customHeight="1">
      <c r="A156" s="166"/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</row>
    <row r="157" ht="15.75" customHeight="1">
      <c r="A157" s="166"/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</row>
    <row r="158" ht="15.75" customHeight="1">
      <c r="A158" s="166"/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</row>
    <row r="159" ht="15.75" customHeight="1">
      <c r="A159" s="166"/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</row>
    <row r="160" ht="15.75" customHeight="1">
      <c r="A160" s="166"/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</row>
    <row r="161" ht="15.75" customHeight="1">
      <c r="A161" s="166"/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</row>
    <row r="162" ht="15.75" customHeight="1">
      <c r="A162" s="166"/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</row>
    <row r="163" ht="15.75" customHeight="1">
      <c r="A163" s="166"/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</row>
    <row r="164" ht="15.75" customHeight="1">
      <c r="A164" s="166"/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</row>
    <row r="165" ht="15.75" customHeight="1">
      <c r="A165" s="166"/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</row>
    <row r="166" ht="15.75" customHeight="1">
      <c r="A166" s="166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</row>
    <row r="167" ht="15.75" customHeight="1">
      <c r="A167" s="166"/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</row>
    <row r="168" ht="15.75" customHeight="1">
      <c r="A168" s="166"/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</row>
    <row r="169" ht="15.75" customHeight="1">
      <c r="A169" s="166"/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</row>
    <row r="170" ht="15.75" customHeight="1">
      <c r="A170" s="166"/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</row>
    <row r="171" ht="15.75" customHeight="1">
      <c r="A171" s="166"/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</row>
    <row r="172" ht="15.75" customHeight="1">
      <c r="A172" s="166"/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</row>
    <row r="173" ht="15.75" customHeight="1">
      <c r="A173" s="166"/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</row>
    <row r="174" ht="15.75" customHeight="1">
      <c r="A174" s="166"/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</row>
    <row r="175" ht="15.75" customHeight="1">
      <c r="A175" s="166"/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</row>
    <row r="176" ht="15.75" customHeight="1">
      <c r="A176" s="166"/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</row>
    <row r="177" ht="15.75" customHeight="1">
      <c r="A177" s="166"/>
      <c r="B177" s="166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</row>
    <row r="178" ht="15.75" customHeight="1">
      <c r="A178" s="166"/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</row>
    <row r="179" ht="15.75" customHeight="1">
      <c r="A179" s="166"/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</row>
    <row r="180" ht="15.75" customHeight="1">
      <c r="A180" s="166"/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</row>
    <row r="181" ht="15.75" customHeight="1">
      <c r="A181" s="166"/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</row>
    <row r="182" ht="15.75" customHeight="1">
      <c r="A182" s="166"/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</row>
    <row r="183" ht="15.75" customHeight="1">
      <c r="A183" s="166"/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</row>
    <row r="184" ht="15.75" customHeight="1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</row>
    <row r="185" ht="15.75" customHeight="1">
      <c r="A185" s="166"/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</row>
    <row r="186" ht="15.75" customHeight="1">
      <c r="A186" s="166"/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</row>
    <row r="187" ht="15.75" customHeight="1">
      <c r="A187" s="166"/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</row>
    <row r="188" ht="15.75" customHeight="1">
      <c r="A188" s="166"/>
      <c r="B188" s="166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</row>
    <row r="189" ht="15.75" customHeight="1">
      <c r="A189" s="166"/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</row>
    <row r="190" ht="15.75" customHeight="1">
      <c r="A190" s="166"/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</row>
    <row r="191" ht="15.75" customHeight="1">
      <c r="A191" s="166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</row>
    <row r="192" ht="15.75" customHeight="1">
      <c r="A192" s="166"/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</row>
    <row r="193" ht="15.75" customHeight="1">
      <c r="A193" s="166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</row>
    <row r="194" ht="15.75" customHeight="1">
      <c r="A194" s="166"/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</row>
    <row r="195" ht="15.75" customHeight="1">
      <c r="A195" s="166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</row>
    <row r="196" ht="15.75" customHeight="1">
      <c r="A196" s="166"/>
      <c r="B196" s="166"/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</row>
    <row r="197" ht="15.75" customHeight="1">
      <c r="A197" s="166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</row>
    <row r="198" ht="15.75" customHeight="1">
      <c r="A198" s="166"/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</row>
    <row r="199" ht="15.75" customHeight="1">
      <c r="A199" s="166"/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</row>
    <row r="200" ht="15.75" customHeight="1">
      <c r="A200" s="166"/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.89"/>
    <col customWidth="1" min="2" max="2" width="45.44"/>
    <col customWidth="1" min="3" max="3" width="7.67"/>
    <col customWidth="1" min="4" max="4" width="9.67"/>
    <col customWidth="1" min="5" max="5" width="31.0"/>
    <col customWidth="1" hidden="1" min="6" max="6" width="6.78"/>
    <col customWidth="1" hidden="1" min="7" max="7" width="13.0"/>
    <col customWidth="1" min="8" max="8" width="5.56"/>
    <col customWidth="1" min="9" max="9" width="17.33"/>
    <col customWidth="1" min="10" max="10" width="2.11"/>
    <col customWidth="1" min="11" max="11" width="15.11"/>
    <col customWidth="1" min="12" max="12" width="10.56"/>
    <col customWidth="1" min="13" max="13" width="7.89"/>
    <col customWidth="1" min="14" max="14" width="9.22"/>
    <col customWidth="1" min="15" max="15" width="9.56"/>
    <col customWidth="1" min="16" max="16" width="10.0"/>
    <col customWidth="1" min="17" max="17" width="7.33"/>
    <col customWidth="1" min="18" max="18" width="9.33"/>
    <col customWidth="1" min="19" max="19" width="10.78"/>
    <col customWidth="1" min="20" max="20" width="9.44"/>
    <col customWidth="1" min="21" max="21" width="6.67"/>
    <col customWidth="1" min="22" max="22" width="8.78"/>
    <col customWidth="1" min="23" max="27" width="6.67"/>
  </cols>
  <sheetData>
    <row r="1" ht="30.0" customHeight="1">
      <c r="A1" s="172"/>
      <c r="B1" s="172"/>
      <c r="C1" s="173"/>
      <c r="D1" s="174"/>
      <c r="E1" s="172"/>
      <c r="F1" s="175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ht="39.75" customHeight="1">
      <c r="A2" s="172"/>
      <c r="B2" s="176" t="s">
        <v>79</v>
      </c>
      <c r="C2" s="177" t="s">
        <v>138</v>
      </c>
      <c r="D2" s="178" t="s">
        <v>83</v>
      </c>
      <c r="E2" s="176" t="s">
        <v>139</v>
      </c>
      <c r="F2" s="179" t="s">
        <v>140</v>
      </c>
      <c r="G2" s="176" t="s">
        <v>141</v>
      </c>
      <c r="H2" s="176" t="s">
        <v>142</v>
      </c>
      <c r="I2" s="176" t="s">
        <v>143</v>
      </c>
      <c r="J2" s="172"/>
      <c r="K2" s="180" t="s">
        <v>144</v>
      </c>
      <c r="T2" s="172"/>
      <c r="U2" s="181"/>
      <c r="V2" s="172"/>
      <c r="W2" s="172"/>
      <c r="X2" s="172"/>
      <c r="Y2" s="172"/>
      <c r="Z2" s="172"/>
    </row>
    <row r="3" ht="30.0" customHeight="1">
      <c r="A3" s="172"/>
      <c r="B3" s="182" t="s">
        <v>145</v>
      </c>
      <c r="C3" s="183">
        <v>44306.0</v>
      </c>
      <c r="D3" s="184">
        <v>13500.0</v>
      </c>
      <c r="E3" s="185"/>
      <c r="F3" s="186"/>
      <c r="G3" s="187" t="s">
        <v>146</v>
      </c>
      <c r="H3" s="187" t="s">
        <v>147</v>
      </c>
      <c r="I3" s="187"/>
      <c r="J3" s="172"/>
      <c r="K3" s="188" t="s">
        <v>146</v>
      </c>
      <c r="L3" s="188" t="s">
        <v>148</v>
      </c>
      <c r="M3" s="188" t="s">
        <v>7</v>
      </c>
      <c r="N3" s="188" t="s">
        <v>149</v>
      </c>
      <c r="O3" s="188" t="s">
        <v>150</v>
      </c>
      <c r="P3" s="188" t="s">
        <v>151</v>
      </c>
      <c r="Q3" s="188" t="s">
        <v>17</v>
      </c>
      <c r="R3" s="188" t="s">
        <v>8</v>
      </c>
      <c r="S3" s="188" t="s">
        <v>152</v>
      </c>
      <c r="T3" s="172"/>
      <c r="U3" s="172"/>
      <c r="V3" s="181"/>
      <c r="W3" s="172"/>
      <c r="X3" s="172"/>
      <c r="Y3" s="172"/>
      <c r="Z3" s="172"/>
      <c r="AA3" s="172"/>
    </row>
    <row r="4" ht="24.75" customHeight="1">
      <c r="A4" s="172"/>
      <c r="B4" s="182" t="s">
        <v>153</v>
      </c>
      <c r="C4" s="183">
        <v>44307.0</v>
      </c>
      <c r="D4" s="189">
        <v>8300820.0</v>
      </c>
      <c r="E4" s="185" t="s">
        <v>154</v>
      </c>
      <c r="F4" s="190" t="s">
        <v>155</v>
      </c>
      <c r="G4" s="187" t="s">
        <v>7</v>
      </c>
      <c r="H4" s="187" t="s">
        <v>156</v>
      </c>
      <c r="I4" s="187"/>
      <c r="J4" s="172"/>
      <c r="K4" s="191">
        <f>D3+D44+D45+D41</f>
        <v>53150</v>
      </c>
      <c r="L4" s="192">
        <f>D12</f>
        <v>3000000</v>
      </c>
      <c r="M4" s="192">
        <f>D4</f>
        <v>8300820</v>
      </c>
      <c r="N4" s="192">
        <f>D6+D8+D9+D10+D11+D13+D15+D23+D24+D28+D31+D32+D35+D36+D37+D39+D42+D43+D46+D47+D48+D52+D53+D55+D56+D60+D67+D68+D69+D70</f>
        <v>22663512</v>
      </c>
      <c r="O4" s="192">
        <f>D7+D30+D61</f>
        <v>14400000</v>
      </c>
      <c r="P4" s="192">
        <f>D20+D21+D22+D29+D63+D71</f>
        <v>69789442.8</v>
      </c>
      <c r="Q4" s="192">
        <f>D19+D26+D33</f>
        <v>322730</v>
      </c>
      <c r="R4" s="192">
        <f>D16+D17+D27+D38+D40+D64+D65</f>
        <v>275000</v>
      </c>
      <c r="S4" s="192">
        <f>D5+D14+D18</f>
        <v>2660246</v>
      </c>
      <c r="T4" s="172"/>
      <c r="U4" s="172"/>
      <c r="V4" s="181"/>
      <c r="W4" s="172"/>
      <c r="X4" s="172"/>
      <c r="Y4" s="172"/>
      <c r="Z4" s="172"/>
      <c r="AA4" s="172"/>
    </row>
    <row r="5" ht="24.75" customHeight="1">
      <c r="A5" s="172"/>
      <c r="B5" s="182" t="s">
        <v>157</v>
      </c>
      <c r="C5" s="183">
        <v>44314.0</v>
      </c>
      <c r="D5" s="189">
        <v>2490246.0</v>
      </c>
      <c r="E5" s="193" t="s">
        <v>158</v>
      </c>
      <c r="F5" s="186"/>
      <c r="G5" s="187" t="s">
        <v>159</v>
      </c>
      <c r="H5" s="187" t="s">
        <v>156</v>
      </c>
      <c r="I5" s="187"/>
      <c r="J5" s="172"/>
      <c r="K5" s="194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81"/>
      <c r="W5" s="172"/>
      <c r="X5" s="172"/>
      <c r="Y5" s="172"/>
      <c r="Z5" s="172"/>
      <c r="AA5" s="172"/>
    </row>
    <row r="6" ht="24.75" customHeight="1">
      <c r="A6" s="172"/>
      <c r="B6" s="182" t="s">
        <v>160</v>
      </c>
      <c r="C6" s="183">
        <v>44314.0</v>
      </c>
      <c r="D6" s="189">
        <v>498000.0</v>
      </c>
      <c r="E6" s="193" t="s">
        <v>161</v>
      </c>
      <c r="F6" s="186"/>
      <c r="G6" s="187" t="s">
        <v>149</v>
      </c>
      <c r="H6" s="187" t="s">
        <v>156</v>
      </c>
      <c r="I6" s="187"/>
      <c r="J6" s="172"/>
      <c r="K6" s="194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</row>
    <row r="7" ht="35.25" customHeight="1">
      <c r="A7" s="172"/>
      <c r="B7" s="182" t="s">
        <v>162</v>
      </c>
      <c r="C7" s="183">
        <v>44320.0</v>
      </c>
      <c r="D7" s="189">
        <v>4800000.0</v>
      </c>
      <c r="E7" s="193" t="s">
        <v>163</v>
      </c>
      <c r="F7" s="186"/>
      <c r="G7" s="187" t="s">
        <v>150</v>
      </c>
      <c r="H7" s="187" t="s">
        <v>156</v>
      </c>
      <c r="I7" s="187" t="s">
        <v>164</v>
      </c>
      <c r="J7" s="172"/>
      <c r="K7" s="194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</row>
    <row r="8" ht="24.75" customHeight="1">
      <c r="A8" s="172"/>
      <c r="B8" s="182" t="s">
        <v>160</v>
      </c>
      <c r="C8" s="183">
        <v>44320.0</v>
      </c>
      <c r="D8" s="189">
        <v>1412580.0</v>
      </c>
      <c r="E8" s="193" t="s">
        <v>161</v>
      </c>
      <c r="F8" s="186"/>
      <c r="G8" s="187" t="s">
        <v>149</v>
      </c>
      <c r="H8" s="187" t="s">
        <v>156</v>
      </c>
      <c r="I8" s="187"/>
      <c r="J8" s="172"/>
      <c r="K8" s="194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</row>
    <row r="9" ht="24.75" customHeight="1">
      <c r="A9" s="172"/>
      <c r="B9" s="182" t="s">
        <v>160</v>
      </c>
      <c r="C9" s="183">
        <v>44321.0</v>
      </c>
      <c r="D9" s="189">
        <v>224700.0</v>
      </c>
      <c r="E9" s="193" t="s">
        <v>161</v>
      </c>
      <c r="F9" s="186"/>
      <c r="G9" s="187" t="s">
        <v>149</v>
      </c>
      <c r="H9" s="187" t="s">
        <v>156</v>
      </c>
      <c r="I9" s="187"/>
      <c r="J9" s="172"/>
      <c r="K9" s="194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</row>
    <row r="10" ht="24.75" customHeight="1">
      <c r="A10" s="172"/>
      <c r="B10" s="182" t="s">
        <v>160</v>
      </c>
      <c r="C10" s="183">
        <v>44327.0</v>
      </c>
      <c r="D10" s="189">
        <v>2199850.0</v>
      </c>
      <c r="E10" s="193" t="s">
        <v>161</v>
      </c>
      <c r="F10" s="186"/>
      <c r="G10" s="187" t="s">
        <v>149</v>
      </c>
      <c r="H10" s="187" t="s">
        <v>156</v>
      </c>
      <c r="I10" s="187"/>
      <c r="J10" s="172"/>
      <c r="K10" s="194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</row>
    <row r="11" ht="24.75" customHeight="1">
      <c r="A11" s="172"/>
      <c r="B11" s="182" t="s">
        <v>160</v>
      </c>
      <c r="C11" s="183">
        <v>44330.0</v>
      </c>
      <c r="D11" s="189">
        <v>758000.0</v>
      </c>
      <c r="E11" s="193" t="s">
        <v>165</v>
      </c>
      <c r="F11" s="186"/>
      <c r="G11" s="187" t="s">
        <v>149</v>
      </c>
      <c r="H11" s="187" t="s">
        <v>156</v>
      </c>
      <c r="I11" s="187"/>
      <c r="J11" s="172"/>
      <c r="K11" s="194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</row>
    <row r="12" ht="24.75" customHeight="1">
      <c r="A12" s="172"/>
      <c r="B12" s="182" t="s">
        <v>148</v>
      </c>
      <c r="C12" s="183">
        <v>44333.0</v>
      </c>
      <c r="D12" s="189">
        <v>3000000.0</v>
      </c>
      <c r="E12" s="193" t="s">
        <v>166</v>
      </c>
      <c r="F12" s="186" t="s">
        <v>155</v>
      </c>
      <c r="G12" s="187" t="s">
        <v>148</v>
      </c>
      <c r="H12" s="187" t="s">
        <v>156</v>
      </c>
      <c r="I12" s="187"/>
      <c r="J12" s="172"/>
      <c r="K12" s="195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</row>
    <row r="13" ht="24.75" customHeight="1">
      <c r="A13" s="172"/>
      <c r="B13" s="182" t="s">
        <v>160</v>
      </c>
      <c r="C13" s="183">
        <v>44335.0</v>
      </c>
      <c r="D13" s="189">
        <v>455280.0</v>
      </c>
      <c r="E13" s="193" t="s">
        <v>165</v>
      </c>
      <c r="F13" s="186"/>
      <c r="G13" s="187" t="s">
        <v>149</v>
      </c>
      <c r="H13" s="187" t="s">
        <v>156</v>
      </c>
      <c r="I13" s="187"/>
      <c r="J13" s="172"/>
      <c r="K13" s="195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</row>
    <row r="14" ht="24.75" customHeight="1">
      <c r="A14" s="172"/>
      <c r="B14" s="182" t="s">
        <v>167</v>
      </c>
      <c r="C14" s="183">
        <v>44335.0</v>
      </c>
      <c r="D14" s="189">
        <v>150000.0</v>
      </c>
      <c r="E14" s="196" t="s">
        <v>168</v>
      </c>
      <c r="F14" s="186"/>
      <c r="G14" s="187" t="s">
        <v>152</v>
      </c>
      <c r="H14" s="187" t="s">
        <v>156</v>
      </c>
      <c r="I14" s="187" t="s">
        <v>169</v>
      </c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</row>
    <row r="15" ht="24.75" customHeight="1">
      <c r="A15" s="172"/>
      <c r="B15" s="182" t="s">
        <v>160</v>
      </c>
      <c r="C15" s="183">
        <v>44340.0</v>
      </c>
      <c r="D15" s="189">
        <v>578280.0</v>
      </c>
      <c r="E15" s="193" t="s">
        <v>165</v>
      </c>
      <c r="F15" s="186"/>
      <c r="G15" s="187" t="s">
        <v>149</v>
      </c>
      <c r="H15" s="187" t="s">
        <v>156</v>
      </c>
      <c r="I15" s="187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</row>
    <row r="16" ht="24.75" customHeight="1">
      <c r="A16" s="172"/>
      <c r="B16" s="182" t="s">
        <v>170</v>
      </c>
      <c r="C16" s="183">
        <v>44340.0</v>
      </c>
      <c r="D16" s="189">
        <v>20000.0</v>
      </c>
      <c r="E16" s="193" t="s">
        <v>171</v>
      </c>
      <c r="F16" s="186"/>
      <c r="G16" s="187" t="s">
        <v>8</v>
      </c>
      <c r="H16" s="187" t="s">
        <v>147</v>
      </c>
      <c r="I16" s="187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</row>
    <row r="17" ht="24.75" customHeight="1">
      <c r="A17" s="172"/>
      <c r="B17" s="182" t="s">
        <v>172</v>
      </c>
      <c r="C17" s="183">
        <v>44340.0</v>
      </c>
      <c r="D17" s="189">
        <v>50000.0</v>
      </c>
      <c r="E17" s="193" t="s">
        <v>173</v>
      </c>
      <c r="F17" s="186"/>
      <c r="G17" s="187" t="s">
        <v>8</v>
      </c>
      <c r="H17" s="187" t="s">
        <v>147</v>
      </c>
      <c r="I17" s="187"/>
      <c r="J17" s="172"/>
      <c r="K17" s="197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</row>
    <row r="18" ht="24.75" customHeight="1">
      <c r="A18" s="172"/>
      <c r="B18" s="182" t="s">
        <v>174</v>
      </c>
      <c r="C18" s="183">
        <v>44340.0</v>
      </c>
      <c r="D18" s="189">
        <v>20000.0</v>
      </c>
      <c r="E18" s="193" t="s">
        <v>175</v>
      </c>
      <c r="F18" s="186"/>
      <c r="G18" s="187" t="s">
        <v>152</v>
      </c>
      <c r="H18" s="187" t="s">
        <v>147</v>
      </c>
      <c r="I18" s="187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</row>
    <row r="19" ht="24.75" customHeight="1">
      <c r="A19" s="172"/>
      <c r="B19" s="182" t="s">
        <v>176</v>
      </c>
      <c r="C19" s="183">
        <v>44340.0</v>
      </c>
      <c r="D19" s="189">
        <v>72730.0</v>
      </c>
      <c r="E19" s="193" t="s">
        <v>177</v>
      </c>
      <c r="F19" s="186"/>
      <c r="G19" s="187" t="s">
        <v>17</v>
      </c>
      <c r="H19" s="187" t="s">
        <v>147</v>
      </c>
      <c r="I19" s="187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</row>
    <row r="20" ht="24.75" customHeight="1">
      <c r="A20" s="172"/>
      <c r="B20" s="182" t="s">
        <v>178</v>
      </c>
      <c r="C20" s="183">
        <v>44340.0</v>
      </c>
      <c r="D20" s="189">
        <v>1.2E7</v>
      </c>
      <c r="E20" s="193" t="s">
        <v>179</v>
      </c>
      <c r="F20" s="186"/>
      <c r="G20" s="187" t="s">
        <v>151</v>
      </c>
      <c r="H20" s="187" t="s">
        <v>147</v>
      </c>
      <c r="I20" s="187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</row>
    <row r="21" ht="24.75" customHeight="1">
      <c r="A21" s="172"/>
      <c r="B21" s="182" t="s">
        <v>178</v>
      </c>
      <c r="C21" s="183">
        <v>44341.0</v>
      </c>
      <c r="D21" s="189">
        <v>4720566.0</v>
      </c>
      <c r="E21" s="193" t="s">
        <v>180</v>
      </c>
      <c r="F21" s="186"/>
      <c r="G21" s="187" t="s">
        <v>151</v>
      </c>
      <c r="H21" s="187" t="s">
        <v>156</v>
      </c>
      <c r="I21" s="187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</row>
    <row r="22" ht="24.75" customHeight="1">
      <c r="A22" s="172"/>
      <c r="B22" s="182" t="s">
        <v>181</v>
      </c>
      <c r="C22" s="198">
        <v>44342.0</v>
      </c>
      <c r="D22" s="189">
        <v>9216950.4</v>
      </c>
      <c r="E22" s="199" t="s">
        <v>182</v>
      </c>
      <c r="F22" s="186"/>
      <c r="G22" s="187" t="s">
        <v>151</v>
      </c>
      <c r="H22" s="187" t="s">
        <v>156</v>
      </c>
      <c r="I22" s="187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</row>
    <row r="23" ht="24.75" customHeight="1">
      <c r="A23" s="172"/>
      <c r="B23" s="182" t="s">
        <v>183</v>
      </c>
      <c r="C23" s="183">
        <v>44342.0</v>
      </c>
      <c r="D23" s="189">
        <v>1919017.0</v>
      </c>
      <c r="E23" s="193" t="s">
        <v>184</v>
      </c>
      <c r="F23" s="186"/>
      <c r="G23" s="187" t="s">
        <v>149</v>
      </c>
      <c r="H23" s="187" t="s">
        <v>156</v>
      </c>
      <c r="I23" s="187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</row>
    <row r="24" ht="24.75" customHeight="1">
      <c r="A24" s="172"/>
      <c r="B24" s="182" t="s">
        <v>160</v>
      </c>
      <c r="C24" s="183">
        <v>44342.0</v>
      </c>
      <c r="D24" s="189">
        <v>115000.0</v>
      </c>
      <c r="E24" s="193" t="s">
        <v>165</v>
      </c>
      <c r="F24" s="186"/>
      <c r="G24" s="187" t="s">
        <v>149</v>
      </c>
      <c r="H24" s="187" t="s">
        <v>156</v>
      </c>
      <c r="I24" s="187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ht="24.75" customHeight="1">
      <c r="A25" s="172"/>
      <c r="B25" s="182" t="s">
        <v>160</v>
      </c>
      <c r="C25" s="183">
        <v>44342.0</v>
      </c>
      <c r="D25" s="189">
        <v>110000.0</v>
      </c>
      <c r="E25" s="193" t="s">
        <v>185</v>
      </c>
      <c r="F25" s="186"/>
      <c r="G25" s="187" t="s">
        <v>149</v>
      </c>
      <c r="H25" s="187" t="s">
        <v>156</v>
      </c>
      <c r="I25" s="187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</row>
    <row r="26" ht="24.75" customHeight="1">
      <c r="A26" s="172"/>
      <c r="B26" s="182" t="s">
        <v>186</v>
      </c>
      <c r="C26" s="183">
        <v>44348.0</v>
      </c>
      <c r="D26" s="189">
        <v>150000.0</v>
      </c>
      <c r="E26" s="193" t="s">
        <v>187</v>
      </c>
      <c r="F26" s="186"/>
      <c r="G26" s="187" t="s">
        <v>17</v>
      </c>
      <c r="H26" s="187" t="s">
        <v>147</v>
      </c>
      <c r="I26" s="187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</row>
    <row r="27" ht="24.75" customHeight="1">
      <c r="A27" s="172"/>
      <c r="B27" s="182" t="s">
        <v>170</v>
      </c>
      <c r="C27" s="183">
        <v>44348.0</v>
      </c>
      <c r="D27" s="189">
        <v>20000.0</v>
      </c>
      <c r="E27" s="193" t="s">
        <v>171</v>
      </c>
      <c r="F27" s="186"/>
      <c r="G27" s="187" t="s">
        <v>8</v>
      </c>
      <c r="H27" s="187" t="s">
        <v>147</v>
      </c>
      <c r="I27" s="187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</row>
    <row r="28" ht="24.75" customHeight="1">
      <c r="A28" s="172"/>
      <c r="B28" s="182" t="s">
        <v>160</v>
      </c>
      <c r="C28" s="183">
        <v>44349.0</v>
      </c>
      <c r="D28" s="189">
        <v>645800.0</v>
      </c>
      <c r="E28" s="193" t="s">
        <v>165</v>
      </c>
      <c r="F28" s="186"/>
      <c r="G28" s="187" t="s">
        <v>149</v>
      </c>
      <c r="H28" s="187" t="s">
        <v>156</v>
      </c>
      <c r="I28" s="187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</row>
    <row r="29" ht="24.75" customHeight="1">
      <c r="A29" s="172"/>
      <c r="B29" s="182" t="s">
        <v>178</v>
      </c>
      <c r="C29" s="183">
        <v>44351.0</v>
      </c>
      <c r="D29" s="189">
        <v>1.15926E7</v>
      </c>
      <c r="E29" s="199" t="s">
        <v>188</v>
      </c>
      <c r="F29" s="186"/>
      <c r="G29" s="187" t="s">
        <v>151</v>
      </c>
      <c r="H29" s="187" t="s">
        <v>147</v>
      </c>
      <c r="I29" s="187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</row>
    <row r="30" ht="24.75" customHeight="1">
      <c r="A30" s="172"/>
      <c r="B30" s="182" t="s">
        <v>162</v>
      </c>
      <c r="C30" s="183">
        <v>44351.0</v>
      </c>
      <c r="D30" s="189">
        <v>4800000.0</v>
      </c>
      <c r="E30" s="199" t="s">
        <v>189</v>
      </c>
      <c r="F30" s="186"/>
      <c r="G30" s="187" t="s">
        <v>150</v>
      </c>
      <c r="H30" s="187" t="s">
        <v>147</v>
      </c>
      <c r="I30" s="187" t="s">
        <v>190</v>
      </c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</row>
    <row r="31" ht="24.75" customHeight="1">
      <c r="A31" s="172"/>
      <c r="B31" s="182" t="s">
        <v>160</v>
      </c>
      <c r="C31" s="183">
        <v>44351.0</v>
      </c>
      <c r="D31" s="189">
        <v>132000.0</v>
      </c>
      <c r="E31" s="193" t="s">
        <v>165</v>
      </c>
      <c r="F31" s="186"/>
      <c r="G31" s="187" t="s">
        <v>149</v>
      </c>
      <c r="H31" s="187" t="s">
        <v>156</v>
      </c>
      <c r="I31" s="187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</row>
    <row r="32" ht="24.75" customHeight="1">
      <c r="A32" s="172"/>
      <c r="B32" s="182" t="s">
        <v>160</v>
      </c>
      <c r="C32" s="183">
        <v>44354.0</v>
      </c>
      <c r="D32" s="189">
        <v>631920.0</v>
      </c>
      <c r="E32" s="193" t="s">
        <v>165</v>
      </c>
      <c r="F32" s="186"/>
      <c r="G32" s="187" t="s">
        <v>149</v>
      </c>
      <c r="H32" s="187" t="s">
        <v>156</v>
      </c>
      <c r="I32" s="187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</row>
    <row r="33" ht="24.75" customHeight="1">
      <c r="A33" s="172"/>
      <c r="B33" s="182" t="s">
        <v>191</v>
      </c>
      <c r="C33" s="183">
        <v>44356.0</v>
      </c>
      <c r="D33" s="189">
        <v>100000.0</v>
      </c>
      <c r="E33" s="193" t="s">
        <v>177</v>
      </c>
      <c r="F33" s="186"/>
      <c r="G33" s="187" t="s">
        <v>17</v>
      </c>
      <c r="H33" s="187" t="s">
        <v>147</v>
      </c>
      <c r="I33" s="187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</row>
    <row r="34" ht="24.75" customHeight="1">
      <c r="A34" s="172"/>
      <c r="B34" s="182" t="s">
        <v>160</v>
      </c>
      <c r="C34" s="183">
        <v>44357.0</v>
      </c>
      <c r="D34" s="189">
        <v>395700.0</v>
      </c>
      <c r="E34" s="193" t="s">
        <v>165</v>
      </c>
      <c r="F34" s="186"/>
      <c r="G34" s="187" t="s">
        <v>149</v>
      </c>
      <c r="H34" s="187" t="s">
        <v>156</v>
      </c>
      <c r="I34" s="187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</row>
    <row r="35" ht="24.75" customHeight="1">
      <c r="A35" s="172"/>
      <c r="B35" s="182" t="s">
        <v>192</v>
      </c>
      <c r="C35" s="183">
        <v>44361.0</v>
      </c>
      <c r="D35" s="189">
        <v>1692456.0</v>
      </c>
      <c r="E35" s="199" t="s">
        <v>193</v>
      </c>
      <c r="F35" s="186"/>
      <c r="G35" s="187" t="s">
        <v>149</v>
      </c>
      <c r="H35" s="187" t="s">
        <v>156</v>
      </c>
      <c r="I35" s="187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</row>
    <row r="36" ht="24.75" customHeight="1">
      <c r="A36" s="172"/>
      <c r="B36" s="182" t="s">
        <v>160</v>
      </c>
      <c r="C36" s="183">
        <v>44363.0</v>
      </c>
      <c r="D36" s="189">
        <v>261700.0</v>
      </c>
      <c r="E36" s="193" t="s">
        <v>165</v>
      </c>
      <c r="F36" s="186"/>
      <c r="G36" s="187" t="s">
        <v>149</v>
      </c>
      <c r="H36" s="187" t="s">
        <v>156</v>
      </c>
      <c r="I36" s="187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ht="24.75" customHeight="1">
      <c r="A37" s="172"/>
      <c r="B37" s="182" t="s">
        <v>160</v>
      </c>
      <c r="C37" s="183">
        <v>44365.0</v>
      </c>
      <c r="D37" s="189">
        <v>319000.0</v>
      </c>
      <c r="E37" s="193" t="s">
        <v>165</v>
      </c>
      <c r="F37" s="186"/>
      <c r="G37" s="187" t="s">
        <v>149</v>
      </c>
      <c r="H37" s="187" t="s">
        <v>156</v>
      </c>
      <c r="I37" s="187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</row>
    <row r="38" ht="24.75" customHeight="1">
      <c r="A38" s="172"/>
      <c r="B38" s="182" t="s">
        <v>170</v>
      </c>
      <c r="C38" s="183">
        <v>44365.0</v>
      </c>
      <c r="D38" s="189">
        <v>40000.0</v>
      </c>
      <c r="E38" s="193" t="s">
        <v>171</v>
      </c>
      <c r="F38" s="186"/>
      <c r="G38" s="187" t="s">
        <v>8</v>
      </c>
      <c r="H38" s="187" t="s">
        <v>147</v>
      </c>
      <c r="I38" s="187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</row>
    <row r="39" ht="24.75" customHeight="1">
      <c r="A39" s="172"/>
      <c r="B39" s="182" t="s">
        <v>160</v>
      </c>
      <c r="C39" s="183">
        <v>44368.0</v>
      </c>
      <c r="D39" s="189">
        <v>489460.0</v>
      </c>
      <c r="E39" s="199" t="s">
        <v>194</v>
      </c>
      <c r="F39" s="186"/>
      <c r="G39" s="187" t="s">
        <v>149</v>
      </c>
      <c r="H39" s="187" t="s">
        <v>156</v>
      </c>
      <c r="I39" s="187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</row>
    <row r="40" ht="24.75" customHeight="1">
      <c r="A40" s="172"/>
      <c r="B40" s="182" t="s">
        <v>195</v>
      </c>
      <c r="C40" s="183">
        <v>44368.0</v>
      </c>
      <c r="D40" s="189">
        <v>62500.0</v>
      </c>
      <c r="E40" s="193" t="s">
        <v>154</v>
      </c>
      <c r="F40" s="186"/>
      <c r="G40" s="187" t="s">
        <v>8</v>
      </c>
      <c r="H40" s="187" t="s">
        <v>156</v>
      </c>
      <c r="I40" s="187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</row>
    <row r="41" ht="24.75" customHeight="1">
      <c r="A41" s="172"/>
      <c r="B41" s="182" t="s">
        <v>196</v>
      </c>
      <c r="C41" s="183">
        <v>44370.0</v>
      </c>
      <c r="D41" s="189">
        <v>28000.0</v>
      </c>
      <c r="E41" s="199" t="s">
        <v>197</v>
      </c>
      <c r="F41" s="186"/>
      <c r="G41" s="187" t="s">
        <v>198</v>
      </c>
      <c r="H41" s="187" t="s">
        <v>156</v>
      </c>
      <c r="I41" s="187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</row>
    <row r="42" ht="24.75" customHeight="1">
      <c r="A42" s="172"/>
      <c r="B42" s="182" t="s">
        <v>160</v>
      </c>
      <c r="C42" s="183">
        <v>44371.0</v>
      </c>
      <c r="D42" s="189">
        <v>443800.0</v>
      </c>
      <c r="E42" s="193" t="s">
        <v>165</v>
      </c>
      <c r="F42" s="186"/>
      <c r="G42" s="187" t="s">
        <v>149</v>
      </c>
      <c r="H42" s="187" t="s">
        <v>156</v>
      </c>
      <c r="I42" s="187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</row>
    <row r="43" ht="24.75" customHeight="1">
      <c r="A43" s="172"/>
      <c r="B43" s="182" t="s">
        <v>160</v>
      </c>
      <c r="C43" s="183">
        <v>44375.0</v>
      </c>
      <c r="D43" s="189">
        <v>75000.0</v>
      </c>
      <c r="E43" s="193" t="s">
        <v>165</v>
      </c>
      <c r="F43" s="186"/>
      <c r="G43" s="187" t="s">
        <v>149</v>
      </c>
      <c r="H43" s="187" t="s">
        <v>156</v>
      </c>
      <c r="I43" s="187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</row>
    <row r="44" ht="24.75" customHeight="1">
      <c r="A44" s="200"/>
      <c r="B44" s="201" t="s">
        <v>199</v>
      </c>
      <c r="C44" s="202">
        <v>44375.0</v>
      </c>
      <c r="D44" s="189">
        <v>5650.0</v>
      </c>
      <c r="E44" s="203" t="s">
        <v>200</v>
      </c>
      <c r="F44" s="204"/>
      <c r="G44" s="187" t="s">
        <v>198</v>
      </c>
      <c r="H44" s="187" t="s">
        <v>147</v>
      </c>
      <c r="I44" s="204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</row>
    <row r="45" ht="24.75" customHeight="1">
      <c r="A45" s="200"/>
      <c r="B45" s="205" t="s">
        <v>201</v>
      </c>
      <c r="C45" s="206">
        <v>44376.0</v>
      </c>
      <c r="D45" s="189">
        <v>6000.0</v>
      </c>
      <c r="E45" s="207" t="s">
        <v>202</v>
      </c>
      <c r="F45" s="208"/>
      <c r="G45" s="187" t="s">
        <v>198</v>
      </c>
      <c r="H45" s="187" t="s">
        <v>147</v>
      </c>
      <c r="I45" s="208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</row>
    <row r="46" ht="24.75" customHeight="1">
      <c r="A46" s="200"/>
      <c r="B46" s="205" t="s">
        <v>203</v>
      </c>
      <c r="C46" s="206">
        <v>44377.0</v>
      </c>
      <c r="D46" s="189">
        <v>215000.0</v>
      </c>
      <c r="E46" s="207" t="s">
        <v>204</v>
      </c>
      <c r="F46" s="208"/>
      <c r="G46" s="187" t="s">
        <v>149</v>
      </c>
      <c r="H46" s="187" t="s">
        <v>147</v>
      </c>
      <c r="I46" s="208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ht="24.75" customHeight="1">
      <c r="A47" s="172"/>
      <c r="B47" s="209" t="s">
        <v>205</v>
      </c>
      <c r="C47" s="206">
        <v>44377.0</v>
      </c>
      <c r="D47" s="189">
        <v>2567836.0</v>
      </c>
      <c r="E47" s="210" t="s">
        <v>206</v>
      </c>
      <c r="F47" s="211"/>
      <c r="G47" s="187" t="s">
        <v>149</v>
      </c>
      <c r="H47" s="187" t="s">
        <v>156</v>
      </c>
      <c r="I47" s="21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</row>
    <row r="48" ht="24.75" customHeight="1">
      <c r="A48" s="172"/>
      <c r="B48" s="182" t="s">
        <v>160</v>
      </c>
      <c r="C48" s="183">
        <v>44378.0</v>
      </c>
      <c r="D48" s="189">
        <v>159500.0</v>
      </c>
      <c r="E48" s="193" t="s">
        <v>165</v>
      </c>
      <c r="F48" s="186"/>
      <c r="G48" s="187" t="s">
        <v>149</v>
      </c>
      <c r="H48" s="187" t="s">
        <v>156</v>
      </c>
      <c r="I48" s="187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</row>
    <row r="49" ht="24.75" customHeight="1">
      <c r="A49" s="172"/>
      <c r="B49" s="182" t="s">
        <v>196</v>
      </c>
      <c r="C49" s="183">
        <v>44379.0</v>
      </c>
      <c r="D49" s="189">
        <v>40000.0</v>
      </c>
      <c r="E49" s="199" t="s">
        <v>197</v>
      </c>
      <c r="F49" s="186"/>
      <c r="G49" s="187" t="s">
        <v>198</v>
      </c>
      <c r="H49" s="187" t="s">
        <v>156</v>
      </c>
      <c r="I49" s="187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</row>
    <row r="50" ht="24.75" customHeight="1">
      <c r="A50" s="172"/>
      <c r="B50" s="182" t="s">
        <v>207</v>
      </c>
      <c r="C50" s="183">
        <v>44384.0</v>
      </c>
      <c r="D50" s="189">
        <v>7033.0</v>
      </c>
      <c r="E50" s="199" t="s">
        <v>208</v>
      </c>
      <c r="F50" s="186"/>
      <c r="G50" s="187"/>
      <c r="H50" s="187" t="s">
        <v>147</v>
      </c>
      <c r="I50" s="187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</row>
    <row r="51" ht="24.75" customHeight="1">
      <c r="A51" s="172"/>
      <c r="B51" s="182" t="s">
        <v>209</v>
      </c>
      <c r="C51" s="183">
        <v>44384.0</v>
      </c>
      <c r="D51" s="189">
        <v>210000.0</v>
      </c>
      <c r="E51" s="199" t="s">
        <v>187</v>
      </c>
      <c r="F51" s="186"/>
      <c r="G51" s="187" t="s">
        <v>17</v>
      </c>
      <c r="H51" s="187" t="s">
        <v>147</v>
      </c>
      <c r="I51" s="187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</row>
    <row r="52" ht="24.75" customHeight="1">
      <c r="A52" s="172"/>
      <c r="B52" s="182" t="s">
        <v>160</v>
      </c>
      <c r="C52" s="183">
        <v>44384.0</v>
      </c>
      <c r="D52" s="189">
        <v>531415.0</v>
      </c>
      <c r="E52" s="193" t="s">
        <v>165</v>
      </c>
      <c r="F52" s="186"/>
      <c r="G52" s="187" t="s">
        <v>149</v>
      </c>
      <c r="H52" s="187" t="s">
        <v>156</v>
      </c>
      <c r="I52" s="187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</row>
    <row r="53" ht="24.75" customHeight="1">
      <c r="A53" s="172"/>
      <c r="B53" s="182" t="s">
        <v>160</v>
      </c>
      <c r="C53" s="183">
        <v>44385.0</v>
      </c>
      <c r="D53" s="189">
        <v>192325.0</v>
      </c>
      <c r="E53" s="199" t="s">
        <v>194</v>
      </c>
      <c r="F53" s="186"/>
      <c r="G53" s="187" t="s">
        <v>149</v>
      </c>
      <c r="H53" s="187" t="s">
        <v>156</v>
      </c>
      <c r="I53" s="187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</row>
    <row r="54" ht="24.75" customHeight="1">
      <c r="A54" s="172"/>
      <c r="B54" s="182" t="s">
        <v>210</v>
      </c>
      <c r="C54" s="183">
        <v>44416.0</v>
      </c>
      <c r="D54" s="189">
        <v>4000.0</v>
      </c>
      <c r="E54" s="199"/>
      <c r="F54" s="186"/>
      <c r="G54" s="187"/>
      <c r="H54" s="187" t="s">
        <v>147</v>
      </c>
      <c r="I54" s="187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</row>
    <row r="55" ht="24.75" customHeight="1">
      <c r="A55" s="172"/>
      <c r="B55" s="182" t="s">
        <v>211</v>
      </c>
      <c r="C55" s="183">
        <v>44386.0</v>
      </c>
      <c r="D55" s="189">
        <v>1072500.0</v>
      </c>
      <c r="E55" s="199" t="s">
        <v>212</v>
      </c>
      <c r="F55" s="186"/>
      <c r="G55" s="187" t="s">
        <v>149</v>
      </c>
      <c r="H55" s="187" t="s">
        <v>147</v>
      </c>
      <c r="I55" s="187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</row>
    <row r="56" ht="24.75" customHeight="1">
      <c r="A56" s="172"/>
      <c r="B56" s="182" t="s">
        <v>160</v>
      </c>
      <c r="C56" s="183">
        <v>44389.0</v>
      </c>
      <c r="D56" s="189">
        <v>242940.0</v>
      </c>
      <c r="E56" s="193" t="s">
        <v>165</v>
      </c>
      <c r="F56" s="186"/>
      <c r="G56" s="187" t="s">
        <v>149</v>
      </c>
      <c r="H56" s="187" t="s">
        <v>156</v>
      </c>
      <c r="I56" s="187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</row>
    <row r="57" ht="24.75" customHeight="1">
      <c r="A57" s="172"/>
      <c r="B57" s="182" t="s">
        <v>213</v>
      </c>
      <c r="C57" s="183">
        <v>44389.0</v>
      </c>
      <c r="D57" s="189">
        <v>450290.0</v>
      </c>
      <c r="E57" s="199" t="s">
        <v>214</v>
      </c>
      <c r="F57" s="186"/>
      <c r="G57" s="187" t="s">
        <v>198</v>
      </c>
      <c r="H57" s="187" t="s">
        <v>156</v>
      </c>
      <c r="I57" s="187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</row>
    <row r="58" ht="24.75" customHeight="1">
      <c r="A58" s="172"/>
      <c r="B58" s="182" t="s">
        <v>215</v>
      </c>
      <c r="C58" s="183">
        <v>44390.0</v>
      </c>
      <c r="D58" s="189">
        <v>100000.0</v>
      </c>
      <c r="E58" s="199" t="s">
        <v>187</v>
      </c>
      <c r="F58" s="186"/>
      <c r="G58" s="187" t="s">
        <v>216</v>
      </c>
      <c r="H58" s="187" t="s">
        <v>147</v>
      </c>
      <c r="I58" s="187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</row>
    <row r="59" ht="24.75" customHeight="1">
      <c r="A59" s="172"/>
      <c r="B59" s="182" t="s">
        <v>217</v>
      </c>
      <c r="C59" s="183">
        <v>44391.0</v>
      </c>
      <c r="D59" s="189">
        <v>300000.0</v>
      </c>
      <c r="E59" s="199" t="s">
        <v>212</v>
      </c>
      <c r="F59" s="186"/>
      <c r="G59" s="187" t="s">
        <v>150</v>
      </c>
      <c r="H59" s="187" t="s">
        <v>147</v>
      </c>
      <c r="I59" s="187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</row>
    <row r="60" ht="24.75" customHeight="1">
      <c r="A60" s="172"/>
      <c r="B60" s="182" t="s">
        <v>160</v>
      </c>
      <c r="C60" s="183">
        <v>44392.0</v>
      </c>
      <c r="D60" s="189">
        <v>787200.0</v>
      </c>
      <c r="E60" s="193" t="s">
        <v>165</v>
      </c>
      <c r="F60" s="186"/>
      <c r="G60" s="187" t="s">
        <v>149</v>
      </c>
      <c r="H60" s="187" t="s">
        <v>156</v>
      </c>
      <c r="I60" s="187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</row>
    <row r="61" ht="24.75" customHeight="1">
      <c r="A61" s="172"/>
      <c r="B61" s="182" t="s">
        <v>162</v>
      </c>
      <c r="C61" s="183">
        <v>44393.0</v>
      </c>
      <c r="D61" s="189">
        <v>4800000.0</v>
      </c>
      <c r="E61" s="199" t="s">
        <v>218</v>
      </c>
      <c r="F61" s="186"/>
      <c r="G61" s="187" t="s">
        <v>219</v>
      </c>
      <c r="H61" s="187" t="s">
        <v>147</v>
      </c>
      <c r="I61" s="187" t="s">
        <v>220</v>
      </c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</row>
    <row r="62" ht="24.75" customHeight="1">
      <c r="A62" s="172"/>
      <c r="B62" s="182" t="s">
        <v>221</v>
      </c>
      <c r="C62" s="183">
        <v>44396.0</v>
      </c>
      <c r="D62" s="189">
        <v>10000.0</v>
      </c>
      <c r="E62" s="199" t="s">
        <v>197</v>
      </c>
      <c r="F62" s="186"/>
      <c r="G62" s="187" t="s">
        <v>198</v>
      </c>
      <c r="H62" s="187" t="s">
        <v>147</v>
      </c>
      <c r="I62" s="187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</row>
    <row r="63" ht="24.75" customHeight="1">
      <c r="A63" s="172"/>
      <c r="B63" s="182" t="s">
        <v>222</v>
      </c>
      <c r="C63" s="183">
        <v>44396.0</v>
      </c>
      <c r="D63" s="189">
        <v>3.0E7</v>
      </c>
      <c r="E63" s="199" t="s">
        <v>182</v>
      </c>
      <c r="F63" s="186"/>
      <c r="G63" s="187" t="s">
        <v>151</v>
      </c>
      <c r="H63" s="187" t="s">
        <v>156</v>
      </c>
      <c r="I63" s="187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</row>
    <row r="64" ht="24.75" customHeight="1">
      <c r="A64" s="172"/>
      <c r="B64" s="182" t="s">
        <v>170</v>
      </c>
      <c r="C64" s="183">
        <v>44397.0</v>
      </c>
      <c r="D64" s="189">
        <v>20000.0</v>
      </c>
      <c r="E64" s="193" t="s">
        <v>171</v>
      </c>
      <c r="F64" s="186"/>
      <c r="G64" s="187" t="s">
        <v>8</v>
      </c>
      <c r="H64" s="187" t="s">
        <v>147</v>
      </c>
      <c r="I64" s="187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</row>
    <row r="65" ht="24.75" customHeight="1">
      <c r="A65" s="172"/>
      <c r="B65" s="182" t="s">
        <v>195</v>
      </c>
      <c r="C65" s="183">
        <v>44399.0</v>
      </c>
      <c r="D65" s="189">
        <v>62500.0</v>
      </c>
      <c r="E65" s="193" t="s">
        <v>154</v>
      </c>
      <c r="F65" s="186"/>
      <c r="G65" s="187" t="s">
        <v>8</v>
      </c>
      <c r="H65" s="187" t="s">
        <v>156</v>
      </c>
      <c r="I65" s="187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</row>
    <row r="66" ht="24.75" customHeight="1">
      <c r="A66" s="172"/>
      <c r="B66" s="182" t="s">
        <v>223</v>
      </c>
      <c r="C66" s="183">
        <v>44400.0</v>
      </c>
      <c r="D66" s="189">
        <v>35399.0</v>
      </c>
      <c r="E66" s="199" t="s">
        <v>224</v>
      </c>
      <c r="F66" s="186"/>
      <c r="G66" s="187" t="s">
        <v>225</v>
      </c>
      <c r="H66" s="187" t="s">
        <v>156</v>
      </c>
      <c r="I66" s="187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</row>
    <row r="67" ht="24.75" customHeight="1">
      <c r="A67" s="172"/>
      <c r="B67" s="182" t="s">
        <v>160</v>
      </c>
      <c r="C67" s="183">
        <v>44400.0</v>
      </c>
      <c r="D67" s="189">
        <v>338450.0</v>
      </c>
      <c r="E67" s="193" t="s">
        <v>165</v>
      </c>
      <c r="F67" s="186"/>
      <c r="G67" s="187" t="s">
        <v>149</v>
      </c>
      <c r="H67" s="187" t="s">
        <v>156</v>
      </c>
      <c r="I67" s="187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</row>
    <row r="68" ht="24.75" customHeight="1">
      <c r="A68" s="172"/>
      <c r="B68" s="182" t="s">
        <v>160</v>
      </c>
      <c r="C68" s="183">
        <v>44403.0</v>
      </c>
      <c r="D68" s="189">
        <v>826945.0</v>
      </c>
      <c r="E68" s="199" t="s">
        <v>194</v>
      </c>
      <c r="F68" s="186"/>
      <c r="G68" s="187" t="s">
        <v>149</v>
      </c>
      <c r="H68" s="187" t="s">
        <v>156</v>
      </c>
      <c r="I68" s="187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</row>
    <row r="69" ht="24.75" customHeight="1">
      <c r="A69" s="172"/>
      <c r="B69" s="182" t="s">
        <v>160</v>
      </c>
      <c r="C69" s="183">
        <v>44406.0</v>
      </c>
      <c r="D69" s="189">
        <v>52260.0</v>
      </c>
      <c r="E69" s="199" t="s">
        <v>194</v>
      </c>
      <c r="F69" s="186"/>
      <c r="G69" s="187" t="s">
        <v>149</v>
      </c>
      <c r="H69" s="187" t="s">
        <v>156</v>
      </c>
      <c r="I69" s="187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</row>
    <row r="70" ht="24.75" customHeight="1">
      <c r="A70" s="172"/>
      <c r="B70" s="182" t="s">
        <v>226</v>
      </c>
      <c r="C70" s="183">
        <v>44406.0</v>
      </c>
      <c r="D70" s="189">
        <v>2825298.0</v>
      </c>
      <c r="E70" s="213" t="s">
        <v>227</v>
      </c>
      <c r="F70" s="186"/>
      <c r="G70" s="187" t="s">
        <v>149</v>
      </c>
      <c r="H70" s="187" t="s">
        <v>156</v>
      </c>
      <c r="I70" s="187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</row>
    <row r="71" ht="24.75" customHeight="1">
      <c r="A71" s="172"/>
      <c r="B71" s="182" t="s">
        <v>228</v>
      </c>
      <c r="C71" s="183">
        <v>44406.0</v>
      </c>
      <c r="D71" s="189">
        <v>2259326.4</v>
      </c>
      <c r="E71" s="199" t="s">
        <v>182</v>
      </c>
      <c r="F71" s="186"/>
      <c r="G71" s="187" t="s">
        <v>151</v>
      </c>
      <c r="H71" s="187" t="s">
        <v>156</v>
      </c>
      <c r="I71" s="187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</row>
    <row r="72" ht="31.5" customHeight="1">
      <c r="A72" s="172"/>
      <c r="B72" s="182" t="s">
        <v>160</v>
      </c>
      <c r="C72" s="183">
        <v>44407.0</v>
      </c>
      <c r="D72" s="189">
        <v>197950.0</v>
      </c>
      <c r="E72" s="193" t="s">
        <v>165</v>
      </c>
      <c r="F72" s="186"/>
      <c r="G72" s="187" t="s">
        <v>149</v>
      </c>
      <c r="H72" s="187" t="s">
        <v>156</v>
      </c>
      <c r="I72" s="187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</row>
    <row r="73" ht="31.5" customHeight="1">
      <c r="A73" s="172"/>
      <c r="B73" s="182" t="s">
        <v>229</v>
      </c>
      <c r="C73" s="183">
        <v>44407.0</v>
      </c>
      <c r="D73" s="189">
        <v>3554670.0</v>
      </c>
      <c r="E73" s="199" t="s">
        <v>230</v>
      </c>
      <c r="F73" s="186"/>
      <c r="G73" s="187" t="s">
        <v>231</v>
      </c>
      <c r="H73" s="187" t="s">
        <v>156</v>
      </c>
      <c r="I73" s="187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</row>
    <row r="74" ht="24.75" customHeight="1">
      <c r="A74" s="172"/>
      <c r="B74" s="182" t="s">
        <v>223</v>
      </c>
      <c r="C74" s="183">
        <v>44410.0</v>
      </c>
      <c r="D74" s="189">
        <v>550.0</v>
      </c>
      <c r="E74" s="199" t="s">
        <v>224</v>
      </c>
      <c r="F74" s="186"/>
      <c r="G74" s="187" t="s">
        <v>225</v>
      </c>
      <c r="H74" s="187" t="s">
        <v>156</v>
      </c>
      <c r="I74" s="187" t="s">
        <v>232</v>
      </c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</row>
    <row r="75" ht="24.75" customHeight="1">
      <c r="A75" s="172"/>
      <c r="B75" s="182" t="s">
        <v>233</v>
      </c>
      <c r="C75" s="183">
        <v>44412.0</v>
      </c>
      <c r="D75" s="189">
        <v>5354358.26</v>
      </c>
      <c r="E75" s="199" t="s">
        <v>234</v>
      </c>
      <c r="F75" s="186"/>
      <c r="G75" s="187" t="s">
        <v>149</v>
      </c>
      <c r="H75" s="187" t="s">
        <v>156</v>
      </c>
      <c r="I75" s="187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  <row r="76" ht="24.75" customHeight="1">
      <c r="A76" s="172"/>
      <c r="B76" s="182" t="s">
        <v>170</v>
      </c>
      <c r="C76" s="183">
        <v>44413.0</v>
      </c>
      <c r="D76" s="189">
        <v>20000.0</v>
      </c>
      <c r="E76" s="193" t="s">
        <v>171</v>
      </c>
      <c r="F76" s="186"/>
      <c r="G76" s="187" t="s">
        <v>8</v>
      </c>
      <c r="H76" s="187" t="s">
        <v>147</v>
      </c>
      <c r="I76" s="187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</row>
    <row r="77" ht="24.75" customHeight="1">
      <c r="A77" s="172"/>
      <c r="B77" s="182" t="s">
        <v>195</v>
      </c>
      <c r="C77" s="183">
        <v>44414.0</v>
      </c>
      <c r="D77" s="189">
        <v>62500.0</v>
      </c>
      <c r="E77" s="199" t="s">
        <v>154</v>
      </c>
      <c r="F77" s="186"/>
      <c r="G77" s="187" t="s">
        <v>8</v>
      </c>
      <c r="H77" s="187" t="s">
        <v>156</v>
      </c>
      <c r="I77" s="187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</row>
    <row r="78" ht="24.75" customHeight="1">
      <c r="A78" s="172"/>
      <c r="B78" s="182" t="s">
        <v>196</v>
      </c>
      <c r="C78" s="183">
        <v>44417.0</v>
      </c>
      <c r="D78" s="189">
        <v>40000.0</v>
      </c>
      <c r="E78" s="199" t="s">
        <v>197</v>
      </c>
      <c r="F78" s="186"/>
      <c r="G78" s="187" t="s">
        <v>198</v>
      </c>
      <c r="H78" s="187" t="s">
        <v>156</v>
      </c>
      <c r="I78" s="187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</row>
    <row r="79" ht="24.75" customHeight="1">
      <c r="A79" s="172"/>
      <c r="B79" s="182" t="s">
        <v>235</v>
      </c>
      <c r="C79" s="183">
        <v>44417.0</v>
      </c>
      <c r="D79" s="189">
        <v>200000.0</v>
      </c>
      <c r="E79" s="199" t="s">
        <v>187</v>
      </c>
      <c r="F79" s="186"/>
      <c r="G79" s="187" t="s">
        <v>17</v>
      </c>
      <c r="H79" s="187" t="s">
        <v>147</v>
      </c>
      <c r="I79" s="187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</row>
    <row r="80" ht="24.75" customHeight="1">
      <c r="A80" s="172"/>
      <c r="B80" s="182" t="s">
        <v>236</v>
      </c>
      <c r="C80" s="183">
        <v>44420.0</v>
      </c>
      <c r="D80" s="189">
        <v>50000.0</v>
      </c>
      <c r="E80" s="199" t="s">
        <v>237</v>
      </c>
      <c r="F80" s="186"/>
      <c r="G80" s="187" t="s">
        <v>238</v>
      </c>
      <c r="H80" s="187" t="s">
        <v>156</v>
      </c>
      <c r="I80" s="187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</row>
    <row r="81" ht="24.75" customHeight="1">
      <c r="A81" s="172"/>
      <c r="B81" s="182" t="s">
        <v>239</v>
      </c>
      <c r="C81" s="183">
        <v>44424.0</v>
      </c>
      <c r="D81" s="189">
        <v>150000.0</v>
      </c>
      <c r="E81" s="199" t="s">
        <v>187</v>
      </c>
      <c r="F81" s="186"/>
      <c r="G81" s="187" t="s">
        <v>216</v>
      </c>
      <c r="H81" s="187" t="s">
        <v>147</v>
      </c>
      <c r="I81" s="187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</row>
    <row r="82" ht="24.75" customHeight="1">
      <c r="A82" s="172"/>
      <c r="B82" s="182" t="s">
        <v>240</v>
      </c>
      <c r="C82" s="183">
        <v>44426.0</v>
      </c>
      <c r="D82" s="189">
        <v>10000.0</v>
      </c>
      <c r="E82" s="199" t="s">
        <v>237</v>
      </c>
      <c r="F82" s="186"/>
      <c r="G82" s="187" t="s">
        <v>238</v>
      </c>
      <c r="H82" s="187" t="s">
        <v>156</v>
      </c>
      <c r="I82" s="187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</row>
    <row r="83" ht="24.75" customHeight="1">
      <c r="A83" s="172"/>
      <c r="B83" s="182" t="s">
        <v>241</v>
      </c>
      <c r="C83" s="183">
        <v>44427.0</v>
      </c>
      <c r="D83" s="189">
        <v>12345.0</v>
      </c>
      <c r="E83" s="199" t="s">
        <v>224</v>
      </c>
      <c r="F83" s="186"/>
      <c r="G83" s="187" t="s">
        <v>225</v>
      </c>
      <c r="H83" s="187" t="s">
        <v>156</v>
      </c>
      <c r="I83" s="187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</row>
    <row r="84" ht="24.75" customHeight="1">
      <c r="A84" s="172"/>
      <c r="B84" s="182" t="s">
        <v>242</v>
      </c>
      <c r="C84" s="183">
        <v>44427.0</v>
      </c>
      <c r="D84" s="189">
        <v>2507040.0</v>
      </c>
      <c r="E84" s="199" t="s">
        <v>243</v>
      </c>
      <c r="F84" s="186"/>
      <c r="G84" s="187" t="s">
        <v>244</v>
      </c>
      <c r="H84" s="187" t="s">
        <v>156</v>
      </c>
      <c r="I84" s="187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</row>
    <row r="85" ht="24.75" customHeight="1">
      <c r="A85" s="172"/>
      <c r="B85" s="182" t="s">
        <v>245</v>
      </c>
      <c r="C85" s="183">
        <v>44428.0</v>
      </c>
      <c r="D85" s="189">
        <v>1047265.0</v>
      </c>
      <c r="E85" s="199" t="s">
        <v>246</v>
      </c>
      <c r="F85" s="186"/>
      <c r="G85" s="187" t="s">
        <v>244</v>
      </c>
      <c r="H85" s="187" t="s">
        <v>156</v>
      </c>
      <c r="I85" s="187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</row>
    <row r="86" ht="24.75" customHeight="1">
      <c r="A86" s="172"/>
      <c r="B86" s="182" t="s">
        <v>247</v>
      </c>
      <c r="C86" s="183">
        <v>44431.0</v>
      </c>
      <c r="D86" s="189">
        <v>400800.0</v>
      </c>
      <c r="E86" s="199" t="s">
        <v>248</v>
      </c>
      <c r="F86" s="186"/>
      <c r="G86" s="187"/>
      <c r="H86" s="187" t="s">
        <v>156</v>
      </c>
      <c r="I86" s="187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</row>
    <row r="87" ht="24.75" customHeight="1">
      <c r="A87" s="172"/>
      <c r="B87" s="182" t="s">
        <v>249</v>
      </c>
      <c r="C87" s="183">
        <v>44431.0</v>
      </c>
      <c r="D87" s="189">
        <v>2291148.0</v>
      </c>
      <c r="E87" s="199" t="s">
        <v>250</v>
      </c>
      <c r="F87" s="186"/>
      <c r="G87" s="187"/>
      <c r="H87" s="187" t="s">
        <v>156</v>
      </c>
      <c r="I87" s="187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</row>
    <row r="88" ht="24.75" customHeight="1">
      <c r="A88" s="172"/>
      <c r="B88" s="182" t="s">
        <v>251</v>
      </c>
      <c r="C88" s="183">
        <v>44433.0</v>
      </c>
      <c r="D88" s="189">
        <v>3600000.0</v>
      </c>
      <c r="E88" s="199" t="s">
        <v>252</v>
      </c>
      <c r="F88" s="186"/>
      <c r="G88" s="187"/>
      <c r="H88" s="187" t="s">
        <v>156</v>
      </c>
      <c r="I88" s="187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</row>
    <row r="89" ht="24.75" customHeight="1">
      <c r="A89" s="172"/>
      <c r="B89" s="182" t="s">
        <v>253</v>
      </c>
      <c r="C89" s="183">
        <v>44433.0</v>
      </c>
      <c r="D89" s="189">
        <v>3166473.9</v>
      </c>
      <c r="E89" s="199" t="s">
        <v>254</v>
      </c>
      <c r="F89" s="186"/>
      <c r="G89" s="187" t="s">
        <v>151</v>
      </c>
      <c r="H89" s="187" t="s">
        <v>156</v>
      </c>
      <c r="I89" s="187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</row>
    <row r="90" ht="24.75" customHeight="1">
      <c r="A90" s="172"/>
      <c r="B90" s="182" t="s">
        <v>255</v>
      </c>
      <c r="C90" s="183">
        <v>44434.0</v>
      </c>
      <c r="D90" s="189">
        <v>204925.0</v>
      </c>
      <c r="E90" s="193" t="s">
        <v>165</v>
      </c>
      <c r="F90" s="186"/>
      <c r="G90" s="187"/>
      <c r="H90" s="187" t="s">
        <v>156</v>
      </c>
      <c r="I90" s="187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</row>
    <row r="91" ht="24.75" customHeight="1">
      <c r="A91" s="172"/>
      <c r="B91" s="182" t="s">
        <v>256</v>
      </c>
      <c r="C91" s="183">
        <v>44439.0</v>
      </c>
      <c r="D91" s="189">
        <v>1523430.0</v>
      </c>
      <c r="E91" s="199" t="s">
        <v>230</v>
      </c>
      <c r="F91" s="186"/>
      <c r="G91" s="187" t="s">
        <v>244</v>
      </c>
      <c r="H91" s="187" t="s">
        <v>156</v>
      </c>
      <c r="I91" s="187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</row>
    <row r="92" ht="24.75" customHeight="1">
      <c r="A92" s="172"/>
      <c r="B92" s="182" t="s">
        <v>257</v>
      </c>
      <c r="C92" s="183">
        <v>44439.0</v>
      </c>
      <c r="D92" s="189">
        <v>67000.0</v>
      </c>
      <c r="E92" s="199" t="s">
        <v>258</v>
      </c>
      <c r="F92" s="186"/>
      <c r="G92" s="187" t="s">
        <v>244</v>
      </c>
      <c r="H92" s="187" t="s">
        <v>156</v>
      </c>
      <c r="I92" s="187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</row>
    <row r="93" ht="24.75" customHeight="1">
      <c r="A93" s="172"/>
      <c r="B93" s="182" t="s">
        <v>259</v>
      </c>
      <c r="C93" s="183">
        <v>44439.0</v>
      </c>
      <c r="D93" s="189">
        <v>850000.0</v>
      </c>
      <c r="E93" s="199" t="s">
        <v>212</v>
      </c>
      <c r="F93" s="186"/>
      <c r="G93" s="187"/>
      <c r="H93" s="187" t="s">
        <v>147</v>
      </c>
      <c r="I93" s="187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</row>
    <row r="94" ht="24.75" customHeight="1">
      <c r="A94" s="172"/>
      <c r="B94" s="182" t="s">
        <v>255</v>
      </c>
      <c r="C94" s="183">
        <v>44439.0</v>
      </c>
      <c r="D94" s="189">
        <v>200450.0</v>
      </c>
      <c r="E94" s="199" t="s">
        <v>260</v>
      </c>
      <c r="F94" s="186"/>
      <c r="G94" s="187"/>
      <c r="H94" s="187" t="s">
        <v>147</v>
      </c>
      <c r="I94" s="187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</row>
    <row r="95" ht="24.75" customHeight="1">
      <c r="A95" s="172"/>
      <c r="B95" s="182" t="s">
        <v>170</v>
      </c>
      <c r="C95" s="183">
        <v>44439.0</v>
      </c>
      <c r="D95" s="189">
        <v>10000.0</v>
      </c>
      <c r="E95" s="193" t="s">
        <v>171</v>
      </c>
      <c r="F95" s="186"/>
      <c r="G95" s="187"/>
      <c r="H95" s="187" t="s">
        <v>147</v>
      </c>
      <c r="I95" s="187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</row>
    <row r="96" ht="24.75" customHeight="1">
      <c r="A96" s="172"/>
      <c r="B96" s="182" t="s">
        <v>195</v>
      </c>
      <c r="C96" s="183">
        <v>44439.0</v>
      </c>
      <c r="D96" s="189">
        <v>62500.0</v>
      </c>
      <c r="E96" s="199" t="s">
        <v>154</v>
      </c>
      <c r="F96" s="186"/>
      <c r="G96" s="187" t="s">
        <v>8</v>
      </c>
      <c r="H96" s="187" t="s">
        <v>156</v>
      </c>
      <c r="I96" s="187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</row>
    <row r="97" ht="24.75" customHeight="1">
      <c r="A97" s="172"/>
      <c r="B97" s="182" t="s">
        <v>261</v>
      </c>
      <c r="C97" s="183">
        <v>44440.0</v>
      </c>
      <c r="D97" s="189">
        <v>150000.0</v>
      </c>
      <c r="E97" s="199" t="s">
        <v>187</v>
      </c>
      <c r="F97" s="186"/>
      <c r="G97" s="187"/>
      <c r="H97" s="187" t="s">
        <v>147</v>
      </c>
      <c r="I97" s="187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</row>
    <row r="98" ht="24.75" customHeight="1">
      <c r="A98" s="172"/>
      <c r="B98" s="182" t="s">
        <v>262</v>
      </c>
      <c r="C98" s="183">
        <v>44440.0</v>
      </c>
      <c r="D98" s="189">
        <v>62500.0</v>
      </c>
      <c r="E98" s="199" t="s">
        <v>154</v>
      </c>
      <c r="F98" s="186"/>
      <c r="G98" s="187"/>
      <c r="H98" s="187" t="s">
        <v>156</v>
      </c>
      <c r="I98" s="187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</row>
    <row r="99" ht="24.75" customHeight="1">
      <c r="A99" s="172"/>
      <c r="B99" s="182" t="s">
        <v>196</v>
      </c>
      <c r="C99" s="183">
        <v>44441.0</v>
      </c>
      <c r="D99" s="189">
        <v>40000.0</v>
      </c>
      <c r="E99" s="199" t="s">
        <v>197</v>
      </c>
      <c r="F99" s="186"/>
      <c r="G99" s="187"/>
      <c r="H99" s="187" t="s">
        <v>156</v>
      </c>
      <c r="I99" s="187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</row>
    <row r="100" ht="24.75" customHeight="1">
      <c r="A100" s="172"/>
      <c r="B100" s="182" t="s">
        <v>263</v>
      </c>
      <c r="C100" s="183">
        <v>44442.0</v>
      </c>
      <c r="D100" s="189">
        <v>370000.0</v>
      </c>
      <c r="E100" s="199" t="s">
        <v>264</v>
      </c>
      <c r="F100" s="186"/>
      <c r="G100" s="187"/>
      <c r="H100" s="187" t="s">
        <v>156</v>
      </c>
      <c r="I100" s="187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</row>
    <row r="101" ht="24.75" customHeight="1">
      <c r="A101" s="172"/>
      <c r="B101" s="182" t="s">
        <v>265</v>
      </c>
      <c r="C101" s="183">
        <v>44442.0</v>
      </c>
      <c r="D101" s="189">
        <v>523500.0</v>
      </c>
      <c r="E101" s="199" t="s">
        <v>266</v>
      </c>
      <c r="F101" s="186"/>
      <c r="G101" s="187" t="s">
        <v>219</v>
      </c>
      <c r="H101" s="187" t="s">
        <v>156</v>
      </c>
      <c r="I101" s="187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</row>
    <row r="102" ht="24.75" customHeight="1">
      <c r="A102" s="172"/>
      <c r="B102" s="182" t="s">
        <v>160</v>
      </c>
      <c r="C102" s="183">
        <v>44442.0</v>
      </c>
      <c r="D102" s="189">
        <v>190200.0</v>
      </c>
      <c r="E102" s="193" t="s">
        <v>165</v>
      </c>
      <c r="F102" s="186"/>
      <c r="G102" s="187" t="s">
        <v>149</v>
      </c>
      <c r="H102" s="187" t="s">
        <v>156</v>
      </c>
      <c r="I102" s="187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</row>
    <row r="103" ht="24.75" customHeight="1">
      <c r="A103" s="172"/>
      <c r="B103" s="182" t="s">
        <v>267</v>
      </c>
      <c r="C103" s="183">
        <v>44442.0</v>
      </c>
      <c r="D103" s="189">
        <v>900000.0</v>
      </c>
      <c r="E103" s="199" t="s">
        <v>268</v>
      </c>
      <c r="F103" s="186"/>
      <c r="G103" s="187"/>
      <c r="H103" s="187" t="s">
        <v>147</v>
      </c>
      <c r="I103" s="187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</row>
    <row r="104" ht="24.75" customHeight="1">
      <c r="A104" s="172"/>
      <c r="B104" s="182" t="s">
        <v>269</v>
      </c>
      <c r="C104" s="183">
        <v>44445.0</v>
      </c>
      <c r="D104" s="189">
        <v>356430.0</v>
      </c>
      <c r="E104" s="199" t="s">
        <v>270</v>
      </c>
      <c r="F104" s="186"/>
      <c r="G104" s="187" t="s">
        <v>149</v>
      </c>
      <c r="H104" s="187" t="s">
        <v>156</v>
      </c>
      <c r="I104" s="187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</row>
    <row r="105" ht="24.75" customHeight="1">
      <c r="A105" s="172"/>
      <c r="B105" s="182" t="s">
        <v>271</v>
      </c>
      <c r="C105" s="183">
        <v>44445.0</v>
      </c>
      <c r="D105" s="189">
        <v>4500.0</v>
      </c>
      <c r="E105" s="199" t="s">
        <v>272</v>
      </c>
      <c r="F105" s="186"/>
      <c r="G105" s="187" t="s">
        <v>149</v>
      </c>
      <c r="H105" s="187" t="s">
        <v>147</v>
      </c>
      <c r="I105" s="187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</row>
    <row r="106" ht="24.75" customHeight="1">
      <c r="A106" s="172"/>
      <c r="B106" s="182" t="s">
        <v>273</v>
      </c>
      <c r="C106" s="183">
        <v>44446.0</v>
      </c>
      <c r="D106" s="189">
        <v>468168.08</v>
      </c>
      <c r="E106" s="199" t="s">
        <v>274</v>
      </c>
      <c r="F106" s="186"/>
      <c r="G106" s="187"/>
      <c r="H106" s="187" t="s">
        <v>156</v>
      </c>
      <c r="I106" s="187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</row>
    <row r="107" ht="24.75" customHeight="1">
      <c r="A107" s="172"/>
      <c r="B107" s="182" t="s">
        <v>275</v>
      </c>
      <c r="C107" s="183">
        <v>44446.0</v>
      </c>
      <c r="D107" s="189">
        <v>1050000.0</v>
      </c>
      <c r="E107" s="199" t="s">
        <v>276</v>
      </c>
      <c r="F107" s="186"/>
      <c r="G107" s="187"/>
      <c r="H107" s="187" t="s">
        <v>156</v>
      </c>
      <c r="I107" s="187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</row>
    <row r="108" ht="24.75" customHeight="1">
      <c r="A108" s="172"/>
      <c r="B108" s="182" t="s">
        <v>269</v>
      </c>
      <c r="C108" s="183">
        <v>44447.0</v>
      </c>
      <c r="D108" s="189">
        <v>117800.0</v>
      </c>
      <c r="E108" s="193" t="s">
        <v>165</v>
      </c>
      <c r="F108" s="186"/>
      <c r="G108" s="187"/>
      <c r="H108" s="187" t="s">
        <v>156</v>
      </c>
      <c r="I108" s="187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</row>
    <row r="109" ht="24.75" customHeight="1">
      <c r="A109" s="172"/>
      <c r="B109" s="182" t="s">
        <v>271</v>
      </c>
      <c r="C109" s="183">
        <v>44447.0</v>
      </c>
      <c r="D109" s="189">
        <v>4500.0</v>
      </c>
      <c r="E109" s="199" t="s">
        <v>272</v>
      </c>
      <c r="F109" s="186"/>
      <c r="G109" s="187" t="s">
        <v>149</v>
      </c>
      <c r="H109" s="187" t="s">
        <v>147</v>
      </c>
      <c r="I109" s="187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</row>
    <row r="110" ht="24.75" customHeight="1">
      <c r="A110" s="172"/>
      <c r="B110" s="182" t="s">
        <v>277</v>
      </c>
      <c r="C110" s="183">
        <v>44447.0</v>
      </c>
      <c r="D110" s="189">
        <v>280000.0</v>
      </c>
      <c r="E110" s="199" t="s">
        <v>212</v>
      </c>
      <c r="F110" s="186"/>
      <c r="G110" s="187"/>
      <c r="H110" s="187" t="s">
        <v>147</v>
      </c>
      <c r="I110" s="187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</row>
    <row r="111" ht="24.75" customHeight="1">
      <c r="A111" s="172"/>
      <c r="B111" s="182" t="s">
        <v>278</v>
      </c>
      <c r="C111" s="183">
        <v>44449.0</v>
      </c>
      <c r="D111" s="189">
        <v>200000.0</v>
      </c>
      <c r="E111" s="199" t="s">
        <v>266</v>
      </c>
      <c r="F111" s="186"/>
      <c r="G111" s="187"/>
      <c r="H111" s="187" t="s">
        <v>156</v>
      </c>
      <c r="I111" s="187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</row>
    <row r="112" ht="24.75" customHeight="1">
      <c r="A112" s="172"/>
      <c r="B112" s="182" t="s">
        <v>279</v>
      </c>
      <c r="C112" s="183">
        <v>44449.0</v>
      </c>
      <c r="D112" s="189">
        <v>204570.0</v>
      </c>
      <c r="E112" s="199" t="s">
        <v>280</v>
      </c>
      <c r="F112" s="186"/>
      <c r="G112" s="187"/>
      <c r="H112" s="187" t="s">
        <v>156</v>
      </c>
      <c r="I112" s="187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</row>
    <row r="113" ht="24.75" customHeight="1">
      <c r="A113" s="172"/>
      <c r="B113" s="182" t="s">
        <v>281</v>
      </c>
      <c r="C113" s="183">
        <v>44449.0</v>
      </c>
      <c r="D113" s="189">
        <v>385000.0</v>
      </c>
      <c r="E113" s="199" t="s">
        <v>282</v>
      </c>
      <c r="F113" s="186"/>
      <c r="G113" s="187"/>
      <c r="H113" s="187" t="s">
        <v>156</v>
      </c>
      <c r="I113" s="187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</row>
    <row r="114" ht="15.75" customHeight="1">
      <c r="A114" s="172"/>
      <c r="B114" s="214" t="s">
        <v>283</v>
      </c>
      <c r="C114" s="183">
        <v>44449.0</v>
      </c>
      <c r="D114" s="189">
        <v>4900000.0</v>
      </c>
      <c r="E114" s="199" t="s">
        <v>284</v>
      </c>
      <c r="F114" s="186"/>
      <c r="G114" s="187"/>
      <c r="H114" s="187" t="s">
        <v>156</v>
      </c>
      <c r="I114" s="187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</row>
    <row r="115" ht="24.75" customHeight="1">
      <c r="A115" s="172"/>
      <c r="B115" s="182" t="s">
        <v>285</v>
      </c>
      <c r="C115" s="183">
        <v>44452.0</v>
      </c>
      <c r="D115" s="189">
        <v>10000.0</v>
      </c>
      <c r="E115" s="199" t="s">
        <v>212</v>
      </c>
      <c r="F115" s="186"/>
      <c r="G115" s="187"/>
      <c r="H115" s="187" t="s">
        <v>147</v>
      </c>
      <c r="I115" s="187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</row>
    <row r="116" ht="24.75" customHeight="1">
      <c r="A116" s="172"/>
      <c r="B116" s="182" t="s">
        <v>286</v>
      </c>
      <c r="C116" s="183">
        <v>44453.0</v>
      </c>
      <c r="D116" s="189">
        <v>639000.0</v>
      </c>
      <c r="E116" s="199" t="s">
        <v>287</v>
      </c>
      <c r="F116" s="186"/>
      <c r="G116" s="187"/>
      <c r="H116" s="187" t="s">
        <v>156</v>
      </c>
      <c r="I116" s="187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</row>
    <row r="117" ht="24.75" customHeight="1">
      <c r="A117" s="172"/>
      <c r="B117" s="182" t="s">
        <v>288</v>
      </c>
      <c r="C117" s="183">
        <v>44453.0</v>
      </c>
      <c r="D117" s="189">
        <v>6399760.0</v>
      </c>
      <c r="E117" s="199" t="s">
        <v>289</v>
      </c>
      <c r="F117" s="186"/>
      <c r="G117" s="187"/>
      <c r="H117" s="187" t="s">
        <v>156</v>
      </c>
      <c r="I117" s="187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</row>
    <row r="118" ht="24.75" customHeight="1">
      <c r="A118" s="172"/>
      <c r="B118" s="182" t="s">
        <v>290</v>
      </c>
      <c r="C118" s="183">
        <v>44454.0</v>
      </c>
      <c r="D118" s="189">
        <v>569729.0</v>
      </c>
      <c r="E118" s="199" t="s">
        <v>272</v>
      </c>
      <c r="F118" s="186"/>
      <c r="G118" s="187"/>
      <c r="H118" s="187" t="s">
        <v>156</v>
      </c>
      <c r="I118" s="187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</row>
    <row r="119" ht="24.75" customHeight="1">
      <c r="A119" s="172"/>
      <c r="B119" s="182" t="s">
        <v>291</v>
      </c>
      <c r="C119" s="183">
        <v>44454.0</v>
      </c>
      <c r="D119" s="189">
        <v>305442.0</v>
      </c>
      <c r="E119" s="199" t="s">
        <v>292</v>
      </c>
      <c r="F119" s="186"/>
      <c r="G119" s="187"/>
      <c r="H119" s="187" t="s">
        <v>156</v>
      </c>
      <c r="I119" s="187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</row>
    <row r="120" ht="24.75" customHeight="1">
      <c r="A120" s="172"/>
      <c r="B120" s="182" t="s">
        <v>269</v>
      </c>
      <c r="C120" s="183">
        <v>44455.0</v>
      </c>
      <c r="D120" s="189">
        <v>426700.0</v>
      </c>
      <c r="E120" s="193" t="s">
        <v>165</v>
      </c>
      <c r="F120" s="186"/>
      <c r="G120" s="187"/>
      <c r="H120" s="187" t="s">
        <v>156</v>
      </c>
      <c r="I120" s="187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</row>
    <row r="121" ht="24.75" customHeight="1">
      <c r="A121" s="172"/>
      <c r="B121" s="182" t="s">
        <v>293</v>
      </c>
      <c r="C121" s="183">
        <v>44456.0</v>
      </c>
      <c r="D121" s="189">
        <v>5000.0</v>
      </c>
      <c r="E121" s="199" t="s">
        <v>268</v>
      </c>
      <c r="F121" s="186"/>
      <c r="G121" s="187"/>
      <c r="H121" s="187" t="s">
        <v>147</v>
      </c>
      <c r="I121" s="187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</row>
    <row r="122" ht="24.75" customHeight="1">
      <c r="A122" s="172"/>
      <c r="B122" s="182" t="s">
        <v>294</v>
      </c>
      <c r="C122" s="183">
        <v>44456.0</v>
      </c>
      <c r="D122" s="189">
        <v>23000.0</v>
      </c>
      <c r="E122" s="199" t="s">
        <v>171</v>
      </c>
      <c r="F122" s="186"/>
      <c r="G122" s="187"/>
      <c r="H122" s="187" t="s">
        <v>147</v>
      </c>
      <c r="I122" s="187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</row>
    <row r="123" ht="24.75" customHeight="1">
      <c r="A123" s="172"/>
      <c r="B123" s="182" t="s">
        <v>269</v>
      </c>
      <c r="C123" s="183">
        <v>44459.0</v>
      </c>
      <c r="D123" s="189">
        <v>584000.0</v>
      </c>
      <c r="E123" s="193" t="s">
        <v>165</v>
      </c>
      <c r="F123" s="186"/>
      <c r="G123" s="187"/>
      <c r="H123" s="187" t="s">
        <v>156</v>
      </c>
      <c r="I123" s="187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</row>
    <row r="124" ht="24.75" customHeight="1">
      <c r="A124" s="172"/>
      <c r="B124" s="182" t="s">
        <v>295</v>
      </c>
      <c r="C124" s="183">
        <v>44459.0</v>
      </c>
      <c r="D124" s="189">
        <v>1021500.0</v>
      </c>
      <c r="E124" s="199" t="s">
        <v>266</v>
      </c>
      <c r="F124" s="186"/>
      <c r="G124" s="187"/>
      <c r="H124" s="187" t="s">
        <v>156</v>
      </c>
      <c r="I124" s="187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</row>
    <row r="125" ht="24.75" customHeight="1">
      <c r="A125" s="172"/>
      <c r="B125" s="182" t="s">
        <v>296</v>
      </c>
      <c r="C125" s="183">
        <v>44459.0</v>
      </c>
      <c r="D125" s="189">
        <v>31700.0</v>
      </c>
      <c r="E125" s="199" t="s">
        <v>266</v>
      </c>
      <c r="F125" s="186"/>
      <c r="G125" s="187"/>
      <c r="H125" s="187" t="s">
        <v>156</v>
      </c>
      <c r="I125" s="187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</row>
    <row r="126" ht="24.75" customHeight="1">
      <c r="A126" s="172"/>
      <c r="B126" s="182" t="s">
        <v>297</v>
      </c>
      <c r="C126" s="183">
        <v>44459.0</v>
      </c>
      <c r="D126" s="189">
        <v>3808.0</v>
      </c>
      <c r="E126" s="199" t="s">
        <v>287</v>
      </c>
      <c r="F126" s="186"/>
      <c r="G126" s="187"/>
      <c r="H126" s="187" t="s">
        <v>147</v>
      </c>
      <c r="I126" s="187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</row>
    <row r="127" ht="24.75" customHeight="1">
      <c r="A127" s="172"/>
      <c r="B127" s="182" t="s">
        <v>298</v>
      </c>
      <c r="C127" s="183">
        <v>44460.0</v>
      </c>
      <c r="D127" s="189">
        <v>207200.0</v>
      </c>
      <c r="E127" s="199" t="s">
        <v>299</v>
      </c>
      <c r="F127" s="186"/>
      <c r="G127" s="187"/>
      <c r="H127" s="187" t="s">
        <v>156</v>
      </c>
      <c r="I127" s="187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</row>
    <row r="128" ht="24.75" customHeight="1">
      <c r="A128" s="172"/>
      <c r="B128" s="182" t="s">
        <v>300</v>
      </c>
      <c r="C128" s="183">
        <v>44461.0</v>
      </c>
      <c r="D128" s="189">
        <v>2000000.0</v>
      </c>
      <c r="E128" s="199" t="s">
        <v>301</v>
      </c>
      <c r="F128" s="186"/>
      <c r="G128" s="187"/>
      <c r="H128" s="187" t="s">
        <v>147</v>
      </c>
      <c r="I128" s="187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</row>
    <row r="129" ht="24.75" customHeight="1">
      <c r="A129" s="172"/>
      <c r="B129" s="182" t="s">
        <v>302</v>
      </c>
      <c r="C129" s="183">
        <v>44462.0</v>
      </c>
      <c r="D129" s="189">
        <v>1490000.0</v>
      </c>
      <c r="E129" s="199" t="s">
        <v>303</v>
      </c>
      <c r="F129" s="186"/>
      <c r="G129" s="187"/>
      <c r="H129" s="187" t="s">
        <v>156</v>
      </c>
      <c r="I129" s="187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</row>
    <row r="130" ht="24.75" customHeight="1">
      <c r="A130" s="172"/>
      <c r="B130" s="182" t="s">
        <v>269</v>
      </c>
      <c r="C130" s="183">
        <v>44462.0</v>
      </c>
      <c r="D130" s="189">
        <v>296875.0</v>
      </c>
      <c r="E130" s="193" t="s">
        <v>165</v>
      </c>
      <c r="F130" s="186"/>
      <c r="G130" s="187"/>
      <c r="H130" s="187" t="s">
        <v>156</v>
      </c>
      <c r="I130" s="187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</row>
    <row r="131" ht="24.75" customHeight="1">
      <c r="A131" s="172"/>
      <c r="B131" s="182" t="s">
        <v>304</v>
      </c>
      <c r="C131" s="183">
        <v>44462.0</v>
      </c>
      <c r="D131" s="189">
        <v>11195.0</v>
      </c>
      <c r="E131" s="199" t="s">
        <v>224</v>
      </c>
      <c r="F131" s="186"/>
      <c r="G131" s="187"/>
      <c r="H131" s="187" t="s">
        <v>156</v>
      </c>
      <c r="I131" s="187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</row>
    <row r="132" ht="24.75" customHeight="1">
      <c r="A132" s="172"/>
      <c r="B132" s="182" t="s">
        <v>305</v>
      </c>
      <c r="C132" s="183">
        <v>44463.0</v>
      </c>
      <c r="D132" s="189">
        <v>2304510.0</v>
      </c>
      <c r="E132" s="199" t="s">
        <v>306</v>
      </c>
      <c r="F132" s="186"/>
      <c r="G132" s="187"/>
      <c r="H132" s="187" t="s">
        <v>156</v>
      </c>
      <c r="I132" s="187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</row>
    <row r="133" ht="24.75" customHeight="1">
      <c r="A133" s="172"/>
      <c r="B133" s="182" t="s">
        <v>307</v>
      </c>
      <c r="C133" s="183">
        <v>44463.0</v>
      </c>
      <c r="D133" s="189">
        <v>202500.0</v>
      </c>
      <c r="E133" s="199" t="s">
        <v>308</v>
      </c>
      <c r="F133" s="186"/>
      <c r="G133" s="187"/>
      <c r="H133" s="187" t="s">
        <v>147</v>
      </c>
      <c r="I133" s="187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</row>
    <row r="134" ht="24.75" customHeight="1">
      <c r="A134" s="172"/>
      <c r="B134" s="182" t="s">
        <v>309</v>
      </c>
      <c r="C134" s="183">
        <v>44466.0</v>
      </c>
      <c r="D134" s="189">
        <v>22500.0</v>
      </c>
      <c r="E134" s="199" t="s">
        <v>308</v>
      </c>
      <c r="F134" s="186"/>
      <c r="G134" s="187"/>
      <c r="H134" s="187" t="s">
        <v>147</v>
      </c>
      <c r="I134" s="187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</row>
    <row r="135" ht="24.75" customHeight="1">
      <c r="A135" s="172"/>
      <c r="B135" s="182" t="s">
        <v>310</v>
      </c>
      <c r="C135" s="183">
        <v>44467.0</v>
      </c>
      <c r="D135" s="189">
        <v>70106.0</v>
      </c>
      <c r="E135" s="199" t="s">
        <v>311</v>
      </c>
      <c r="F135" s="186"/>
      <c r="G135" s="187"/>
      <c r="H135" s="187" t="s">
        <v>156</v>
      </c>
      <c r="I135" s="187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</row>
    <row r="136" ht="24.75" customHeight="1">
      <c r="A136" s="172"/>
      <c r="B136" s="182" t="s">
        <v>300</v>
      </c>
      <c r="C136" s="183">
        <v>44467.0</v>
      </c>
      <c r="D136" s="189">
        <v>2800000.0</v>
      </c>
      <c r="E136" s="199" t="s">
        <v>301</v>
      </c>
      <c r="F136" s="186"/>
      <c r="G136" s="187"/>
      <c r="H136" s="187" t="s">
        <v>147</v>
      </c>
      <c r="I136" s="187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</row>
    <row r="137" ht="24.75" customHeight="1">
      <c r="A137" s="172"/>
      <c r="B137" s="182" t="s">
        <v>312</v>
      </c>
      <c r="C137" s="183">
        <v>44469.0</v>
      </c>
      <c r="D137" s="189">
        <v>468168.08</v>
      </c>
      <c r="E137" s="199" t="s">
        <v>274</v>
      </c>
      <c r="F137" s="186"/>
      <c r="G137" s="187"/>
      <c r="H137" s="187" t="s">
        <v>156</v>
      </c>
      <c r="I137" s="187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</row>
    <row r="138" ht="24.75" customHeight="1">
      <c r="A138" s="172"/>
      <c r="B138" s="182" t="s">
        <v>313</v>
      </c>
      <c r="C138" s="183">
        <v>44469.0</v>
      </c>
      <c r="D138" s="189">
        <v>345181.0</v>
      </c>
      <c r="E138" s="199" t="s">
        <v>292</v>
      </c>
      <c r="F138" s="186"/>
      <c r="G138" s="187"/>
      <c r="H138" s="187" t="s">
        <v>156</v>
      </c>
      <c r="I138" s="187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</row>
    <row r="139" ht="24.75" customHeight="1">
      <c r="A139" s="172"/>
      <c r="B139" s="182" t="s">
        <v>314</v>
      </c>
      <c r="C139" s="183">
        <v>44469.0</v>
      </c>
      <c r="D139" s="189">
        <v>80200.0</v>
      </c>
      <c r="E139" s="199" t="s">
        <v>315</v>
      </c>
      <c r="F139" s="186"/>
      <c r="G139" s="187"/>
      <c r="H139" s="187" t="s">
        <v>156</v>
      </c>
      <c r="I139" s="187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</row>
    <row r="140" ht="24.75" customHeight="1">
      <c r="A140" s="172"/>
      <c r="B140" s="182" t="s">
        <v>217</v>
      </c>
      <c r="C140" s="183">
        <v>44469.0</v>
      </c>
      <c r="D140" s="189">
        <v>150000.0</v>
      </c>
      <c r="E140" s="199" t="s">
        <v>212</v>
      </c>
      <c r="F140" s="186"/>
      <c r="G140" s="187"/>
      <c r="H140" s="187" t="s">
        <v>147</v>
      </c>
      <c r="I140" s="187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</row>
    <row r="141" ht="24.75" customHeight="1">
      <c r="A141" s="172"/>
      <c r="B141" s="182" t="s">
        <v>316</v>
      </c>
      <c r="C141" s="183">
        <v>44470.0</v>
      </c>
      <c r="D141" s="189">
        <v>10940.0</v>
      </c>
      <c r="E141" s="199" t="s">
        <v>292</v>
      </c>
      <c r="F141" s="186"/>
      <c r="G141" s="187"/>
      <c r="H141" s="187" t="s">
        <v>147</v>
      </c>
      <c r="I141" s="187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</row>
    <row r="142" ht="24.75" customHeight="1">
      <c r="A142" s="172"/>
      <c r="B142" s="182" t="s">
        <v>217</v>
      </c>
      <c r="C142" s="183">
        <v>44471.0</v>
      </c>
      <c r="D142" s="189">
        <v>80000.0</v>
      </c>
      <c r="E142" s="199" t="s">
        <v>212</v>
      </c>
      <c r="F142" s="186"/>
      <c r="G142" s="187"/>
      <c r="H142" s="187" t="s">
        <v>147</v>
      </c>
      <c r="I142" s="187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</row>
    <row r="143" ht="24.75" customHeight="1">
      <c r="A143" s="172"/>
      <c r="B143" s="182" t="s">
        <v>317</v>
      </c>
      <c r="C143" s="183">
        <v>44471.0</v>
      </c>
      <c r="D143" s="189">
        <v>300000.0</v>
      </c>
      <c r="E143" s="199" t="s">
        <v>187</v>
      </c>
      <c r="F143" s="186"/>
      <c r="G143" s="187"/>
      <c r="H143" s="187" t="s">
        <v>147</v>
      </c>
      <c r="I143" s="187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</row>
    <row r="144" ht="24.75" customHeight="1">
      <c r="A144" s="172"/>
      <c r="B144" s="182" t="s">
        <v>196</v>
      </c>
      <c r="C144" s="183">
        <v>44473.0</v>
      </c>
      <c r="D144" s="189">
        <v>40000.0</v>
      </c>
      <c r="E144" s="199" t="s">
        <v>197</v>
      </c>
      <c r="F144" s="186"/>
      <c r="G144" s="187"/>
      <c r="H144" s="187" t="s">
        <v>156</v>
      </c>
      <c r="I144" s="187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</row>
    <row r="145" ht="24.75" customHeight="1">
      <c r="A145" s="172"/>
      <c r="B145" s="182" t="s">
        <v>318</v>
      </c>
      <c r="C145" s="183">
        <v>44473.0</v>
      </c>
      <c r="D145" s="189">
        <v>185500.0</v>
      </c>
      <c r="E145" s="199" t="s">
        <v>319</v>
      </c>
      <c r="F145" s="186"/>
      <c r="G145" s="187"/>
      <c r="H145" s="187" t="s">
        <v>156</v>
      </c>
      <c r="I145" s="187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</row>
    <row r="146" ht="24.75" customHeight="1">
      <c r="A146" s="172"/>
      <c r="B146" s="182" t="s">
        <v>320</v>
      </c>
      <c r="C146" s="183">
        <v>44473.0</v>
      </c>
      <c r="D146" s="189">
        <v>20000.0</v>
      </c>
      <c r="E146" s="199" t="s">
        <v>212</v>
      </c>
      <c r="F146" s="186"/>
      <c r="G146" s="187"/>
      <c r="H146" s="187" t="s">
        <v>147</v>
      </c>
      <c r="I146" s="187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</row>
    <row r="147" ht="24.75" customHeight="1">
      <c r="A147" s="172"/>
      <c r="B147" s="182" t="s">
        <v>321</v>
      </c>
      <c r="C147" s="183">
        <v>44473.0</v>
      </c>
      <c r="D147" s="189">
        <v>75000.0</v>
      </c>
      <c r="E147" s="199" t="s">
        <v>322</v>
      </c>
      <c r="F147" s="186"/>
      <c r="G147" s="187"/>
      <c r="H147" s="187" t="s">
        <v>147</v>
      </c>
      <c r="I147" s="187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</row>
    <row r="148" ht="24.75" customHeight="1">
      <c r="A148" s="172"/>
      <c r="B148" s="182" t="s">
        <v>323</v>
      </c>
      <c r="C148" s="183">
        <v>44474.0</v>
      </c>
      <c r="D148" s="189">
        <v>84000.0</v>
      </c>
      <c r="E148" s="199" t="s">
        <v>324</v>
      </c>
      <c r="F148" s="186"/>
      <c r="G148" s="187"/>
      <c r="H148" s="187" t="s">
        <v>156</v>
      </c>
      <c r="I148" s="187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</row>
    <row r="149" ht="24.75" customHeight="1">
      <c r="A149" s="172"/>
      <c r="B149" s="182" t="s">
        <v>325</v>
      </c>
      <c r="C149" s="183">
        <v>44474.0</v>
      </c>
      <c r="D149" s="189">
        <v>246200.0</v>
      </c>
      <c r="E149" s="199" t="s">
        <v>326</v>
      </c>
      <c r="F149" s="186"/>
      <c r="G149" s="187"/>
      <c r="H149" s="187" t="s">
        <v>156</v>
      </c>
      <c r="I149" s="187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</row>
    <row r="150" ht="24.75" customHeight="1">
      <c r="A150" s="172"/>
      <c r="B150" s="182" t="s">
        <v>327</v>
      </c>
      <c r="C150" s="183">
        <v>44474.0</v>
      </c>
      <c r="D150" s="189">
        <v>99377.0</v>
      </c>
      <c r="E150" s="199" t="s">
        <v>214</v>
      </c>
      <c r="F150" s="186"/>
      <c r="G150" s="187"/>
      <c r="H150" s="187" t="s">
        <v>156</v>
      </c>
      <c r="I150" s="187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</row>
    <row r="151" ht="24.75" customHeight="1">
      <c r="A151" s="172"/>
      <c r="B151" s="182" t="s">
        <v>328</v>
      </c>
      <c r="C151" s="183">
        <v>44474.0</v>
      </c>
      <c r="D151" s="189">
        <v>75000.0</v>
      </c>
      <c r="E151" s="199" t="s">
        <v>322</v>
      </c>
      <c r="F151" s="186"/>
      <c r="G151" s="187"/>
      <c r="H151" s="187" t="s">
        <v>147</v>
      </c>
      <c r="I151" s="187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</row>
    <row r="152" ht="24.75" customHeight="1">
      <c r="A152" s="172"/>
      <c r="B152" s="182" t="s">
        <v>329</v>
      </c>
      <c r="C152" s="183">
        <v>44474.0</v>
      </c>
      <c r="D152" s="189">
        <v>90500.0</v>
      </c>
      <c r="E152" s="199" t="s">
        <v>330</v>
      </c>
      <c r="F152" s="186"/>
      <c r="G152" s="187"/>
      <c r="H152" s="187" t="s">
        <v>147</v>
      </c>
      <c r="I152" s="187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</row>
    <row r="153" ht="24.75" customHeight="1">
      <c r="A153" s="172"/>
      <c r="B153" s="182" t="s">
        <v>331</v>
      </c>
      <c r="C153" s="183">
        <v>44475.0</v>
      </c>
      <c r="D153" s="189">
        <v>48535.0</v>
      </c>
      <c r="E153" s="199" t="s">
        <v>332</v>
      </c>
      <c r="F153" s="186"/>
      <c r="G153" s="187"/>
      <c r="H153" s="187" t="s">
        <v>156</v>
      </c>
      <c r="I153" s="187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</row>
    <row r="154" ht="24.75" customHeight="1">
      <c r="A154" s="172"/>
      <c r="B154" s="182" t="s">
        <v>269</v>
      </c>
      <c r="C154" s="183">
        <v>44475.0</v>
      </c>
      <c r="D154" s="189">
        <v>102050.0</v>
      </c>
      <c r="E154" s="193" t="s">
        <v>165</v>
      </c>
      <c r="F154" s="186"/>
      <c r="G154" s="187"/>
      <c r="H154" s="187" t="s">
        <v>156</v>
      </c>
      <c r="I154" s="187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</row>
    <row r="155" ht="24.75" customHeight="1">
      <c r="A155" s="172"/>
      <c r="B155" s="182" t="s">
        <v>333</v>
      </c>
      <c r="C155" s="183">
        <v>44475.0</v>
      </c>
      <c r="D155" s="189">
        <v>6000.0</v>
      </c>
      <c r="E155" s="199" t="s">
        <v>258</v>
      </c>
      <c r="F155" s="186"/>
      <c r="G155" s="187"/>
      <c r="H155" s="187" t="s">
        <v>156</v>
      </c>
      <c r="I155" s="187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</row>
    <row r="156" ht="24.75" customHeight="1">
      <c r="A156" s="172"/>
      <c r="B156" s="182" t="s">
        <v>334</v>
      </c>
      <c r="C156" s="183">
        <v>44475.0</v>
      </c>
      <c r="D156" s="189">
        <v>26026.0</v>
      </c>
      <c r="E156" s="199" t="s">
        <v>292</v>
      </c>
      <c r="F156" s="186"/>
      <c r="G156" s="187"/>
      <c r="H156" s="187" t="s">
        <v>147</v>
      </c>
      <c r="I156" s="187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</row>
    <row r="157" ht="24.75" customHeight="1">
      <c r="A157" s="172"/>
      <c r="B157" s="182" t="s">
        <v>335</v>
      </c>
      <c r="C157" s="183">
        <v>44476.0</v>
      </c>
      <c r="D157" s="189">
        <v>3500.0</v>
      </c>
      <c r="E157" s="199" t="s">
        <v>187</v>
      </c>
      <c r="F157" s="186"/>
      <c r="G157" s="187"/>
      <c r="H157" s="187" t="s">
        <v>147</v>
      </c>
      <c r="I157" s="187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</row>
    <row r="158" ht="24.75" customHeight="1">
      <c r="A158" s="172"/>
      <c r="B158" s="182" t="s">
        <v>336</v>
      </c>
      <c r="C158" s="183">
        <v>44477.0</v>
      </c>
      <c r="D158" s="189">
        <v>59300.0</v>
      </c>
      <c r="E158" s="199" t="s">
        <v>337</v>
      </c>
      <c r="F158" s="186"/>
      <c r="G158" s="187"/>
      <c r="H158" s="187" t="s">
        <v>156</v>
      </c>
      <c r="I158" s="187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</row>
    <row r="159" ht="24.75" customHeight="1">
      <c r="A159" s="172"/>
      <c r="B159" s="182" t="s">
        <v>338</v>
      </c>
      <c r="C159" s="183">
        <v>44477.0</v>
      </c>
      <c r="D159" s="189">
        <v>303300.0</v>
      </c>
      <c r="E159" s="199" t="s">
        <v>319</v>
      </c>
      <c r="F159" s="186"/>
      <c r="G159" s="187"/>
      <c r="H159" s="187" t="s">
        <v>156</v>
      </c>
      <c r="I159" s="187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</row>
    <row r="160" ht="24.75" customHeight="1">
      <c r="A160" s="172"/>
      <c r="B160" s="182" t="s">
        <v>339</v>
      </c>
      <c r="C160" s="183">
        <v>44478.0</v>
      </c>
      <c r="D160" s="189">
        <v>5990.0</v>
      </c>
      <c r="E160" s="199" t="s">
        <v>214</v>
      </c>
      <c r="F160" s="186"/>
      <c r="G160" s="187"/>
      <c r="H160" s="187" t="s">
        <v>147</v>
      </c>
      <c r="I160" s="187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</row>
    <row r="161" ht="24.75" customHeight="1">
      <c r="A161" s="172"/>
      <c r="B161" s="182" t="s">
        <v>340</v>
      </c>
      <c r="C161" s="183">
        <v>44478.0</v>
      </c>
      <c r="D161" s="189">
        <v>66390.0</v>
      </c>
      <c r="E161" s="199" t="s">
        <v>292</v>
      </c>
      <c r="F161" s="186"/>
      <c r="G161" s="187"/>
      <c r="H161" s="187" t="s">
        <v>147</v>
      </c>
      <c r="I161" s="187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</row>
    <row r="162" ht="24.75" customHeight="1">
      <c r="A162" s="172"/>
      <c r="B162" s="182" t="s">
        <v>341</v>
      </c>
      <c r="C162" s="183">
        <v>44478.0</v>
      </c>
      <c r="D162" s="189">
        <v>74530.0</v>
      </c>
      <c r="E162" s="199" t="s">
        <v>187</v>
      </c>
      <c r="F162" s="186"/>
      <c r="G162" s="187"/>
      <c r="H162" s="187" t="s">
        <v>147</v>
      </c>
      <c r="I162" s="187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</row>
    <row r="163" ht="24.75" customHeight="1">
      <c r="A163" s="172"/>
      <c r="B163" s="182" t="s">
        <v>342</v>
      </c>
      <c r="C163" s="215">
        <v>44480.0</v>
      </c>
      <c r="D163" s="189">
        <v>4608475.2</v>
      </c>
      <c r="E163" s="199" t="s">
        <v>182</v>
      </c>
      <c r="F163" s="186"/>
      <c r="G163" s="187"/>
      <c r="H163" s="187" t="s">
        <v>156</v>
      </c>
      <c r="I163" s="187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</row>
    <row r="164" ht="24.75" customHeight="1">
      <c r="A164" s="172"/>
      <c r="B164" s="182" t="s">
        <v>343</v>
      </c>
      <c r="C164" s="215">
        <v>44480.0</v>
      </c>
      <c r="D164" s="189">
        <v>15000.0</v>
      </c>
      <c r="E164" s="199" t="s">
        <v>344</v>
      </c>
      <c r="F164" s="186"/>
      <c r="G164" s="187"/>
      <c r="H164" s="187" t="s">
        <v>147</v>
      </c>
      <c r="I164" s="187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</row>
    <row r="165" ht="24.75" customHeight="1">
      <c r="A165" s="172"/>
      <c r="B165" s="182" t="s">
        <v>345</v>
      </c>
      <c r="C165" s="215">
        <v>44480.0</v>
      </c>
      <c r="D165" s="189">
        <v>4000.0</v>
      </c>
      <c r="E165" s="199" t="s">
        <v>346</v>
      </c>
      <c r="F165" s="186"/>
      <c r="G165" s="187"/>
      <c r="H165" s="187" t="s">
        <v>147</v>
      </c>
      <c r="I165" s="187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</row>
    <row r="166" ht="24.75" customHeight="1">
      <c r="A166" s="172"/>
      <c r="B166" s="182" t="s">
        <v>269</v>
      </c>
      <c r="C166" s="215">
        <v>44480.0</v>
      </c>
      <c r="D166" s="189">
        <v>101280.0</v>
      </c>
      <c r="E166" s="193" t="s">
        <v>165</v>
      </c>
      <c r="F166" s="186"/>
      <c r="G166" s="187"/>
      <c r="H166" s="187" t="s">
        <v>156</v>
      </c>
      <c r="I166" s="187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</row>
    <row r="167" ht="24.75" customHeight="1">
      <c r="A167" s="172"/>
      <c r="B167" s="182" t="s">
        <v>269</v>
      </c>
      <c r="C167" s="215">
        <v>44480.0</v>
      </c>
      <c r="D167" s="189">
        <v>538300.0</v>
      </c>
      <c r="E167" s="193" t="s">
        <v>165</v>
      </c>
      <c r="F167" s="186"/>
      <c r="G167" s="187"/>
      <c r="H167" s="187" t="s">
        <v>156</v>
      </c>
      <c r="I167" s="187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</row>
    <row r="168" ht="24.75" customHeight="1">
      <c r="A168" s="172"/>
      <c r="B168" s="182" t="s">
        <v>347</v>
      </c>
      <c r="C168" s="215">
        <v>44480.0</v>
      </c>
      <c r="D168" s="189">
        <v>10000.0</v>
      </c>
      <c r="E168" s="199" t="s">
        <v>348</v>
      </c>
      <c r="F168" s="186"/>
      <c r="G168" s="187"/>
      <c r="H168" s="187" t="s">
        <v>147</v>
      </c>
      <c r="I168" s="187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</row>
    <row r="169" ht="24.75" customHeight="1">
      <c r="A169" s="172"/>
      <c r="B169" s="182" t="s">
        <v>349</v>
      </c>
      <c r="C169" s="215">
        <v>44481.0</v>
      </c>
      <c r="D169" s="189">
        <v>165455.0</v>
      </c>
      <c r="E169" s="199" t="s">
        <v>350</v>
      </c>
      <c r="F169" s="186"/>
      <c r="G169" s="187"/>
      <c r="H169" s="187" t="s">
        <v>156</v>
      </c>
      <c r="I169" s="187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</row>
    <row r="170" ht="24.75" customHeight="1">
      <c r="A170" s="172"/>
      <c r="B170" s="182" t="s">
        <v>351</v>
      </c>
      <c r="C170" s="215">
        <v>44481.0</v>
      </c>
      <c r="D170" s="189">
        <v>90185.0</v>
      </c>
      <c r="E170" s="199" t="s">
        <v>352</v>
      </c>
      <c r="F170" s="186"/>
      <c r="G170" s="187"/>
      <c r="H170" s="187" t="s">
        <v>156</v>
      </c>
      <c r="I170" s="187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</row>
    <row r="171" ht="24.75" customHeight="1">
      <c r="A171" s="172"/>
      <c r="B171" s="182" t="s">
        <v>269</v>
      </c>
      <c r="C171" s="215">
        <v>44483.0</v>
      </c>
      <c r="D171" s="189">
        <v>730870.0</v>
      </c>
      <c r="E171" s="193" t="s">
        <v>165</v>
      </c>
      <c r="F171" s="186"/>
      <c r="G171" s="187"/>
      <c r="H171" s="187" t="s">
        <v>156</v>
      </c>
      <c r="I171" s="187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</row>
    <row r="172" ht="24.75" customHeight="1">
      <c r="A172" s="172"/>
      <c r="B172" s="182" t="s">
        <v>353</v>
      </c>
      <c r="C172" s="215">
        <v>44483.0</v>
      </c>
      <c r="D172" s="189">
        <v>74380.0</v>
      </c>
      <c r="E172" s="199" t="s">
        <v>214</v>
      </c>
      <c r="F172" s="186"/>
      <c r="G172" s="187"/>
      <c r="H172" s="187" t="s">
        <v>156</v>
      </c>
      <c r="I172" s="187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</row>
    <row r="173" ht="24.75" customHeight="1">
      <c r="A173" s="172"/>
      <c r="B173" s="182" t="s">
        <v>354</v>
      </c>
      <c r="C173" s="215">
        <v>44483.0</v>
      </c>
      <c r="D173" s="189">
        <v>16748.0</v>
      </c>
      <c r="E173" s="199" t="s">
        <v>355</v>
      </c>
      <c r="F173" s="186"/>
      <c r="G173" s="187"/>
      <c r="H173" s="187" t="s">
        <v>147</v>
      </c>
      <c r="I173" s="187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</row>
    <row r="174" ht="24.75" customHeight="1">
      <c r="A174" s="172"/>
      <c r="B174" s="214" t="s">
        <v>356</v>
      </c>
      <c r="C174" s="215">
        <v>44483.0</v>
      </c>
      <c r="D174" s="189">
        <v>20500.0</v>
      </c>
      <c r="E174" s="199" t="s">
        <v>330</v>
      </c>
      <c r="F174" s="186"/>
      <c r="G174" s="187"/>
      <c r="H174" s="187" t="s">
        <v>147</v>
      </c>
      <c r="I174" s="187"/>
      <c r="J174" s="172"/>
      <c r="K174" s="172"/>
      <c r="L174" s="172"/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</row>
    <row r="175" ht="24.75" customHeight="1">
      <c r="A175" s="172"/>
      <c r="B175" s="182" t="s">
        <v>357</v>
      </c>
      <c r="C175" s="215">
        <v>44483.0</v>
      </c>
      <c r="D175" s="189">
        <v>22800.0</v>
      </c>
      <c r="E175" s="199" t="s">
        <v>358</v>
      </c>
      <c r="F175" s="186"/>
      <c r="G175" s="187"/>
      <c r="H175" s="187" t="s">
        <v>147</v>
      </c>
      <c r="I175" s="187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</row>
    <row r="176" ht="24.75" customHeight="1">
      <c r="A176" s="172"/>
      <c r="B176" s="182" t="s">
        <v>359</v>
      </c>
      <c r="C176" s="215">
        <v>44483.0</v>
      </c>
      <c r="D176" s="189">
        <v>9020.0</v>
      </c>
      <c r="E176" s="199" t="s">
        <v>187</v>
      </c>
      <c r="F176" s="186"/>
      <c r="G176" s="187"/>
      <c r="H176" s="187" t="s">
        <v>147</v>
      </c>
      <c r="I176" s="187"/>
      <c r="J176" s="172"/>
      <c r="K176" s="172"/>
      <c r="L176" s="172"/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</row>
    <row r="177" ht="24.75" customHeight="1">
      <c r="A177" s="172"/>
      <c r="B177" s="182" t="s">
        <v>360</v>
      </c>
      <c r="C177" s="215">
        <v>44483.0</v>
      </c>
      <c r="D177" s="189">
        <v>4000.0</v>
      </c>
      <c r="E177" s="199" t="s">
        <v>187</v>
      </c>
      <c r="F177" s="186"/>
      <c r="G177" s="187"/>
      <c r="H177" s="187" t="s">
        <v>147</v>
      </c>
      <c r="I177" s="187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172"/>
      <c r="X177" s="172"/>
      <c r="Y177" s="172"/>
      <c r="Z177" s="172"/>
      <c r="AA177" s="172"/>
    </row>
    <row r="178" ht="24.75" customHeight="1">
      <c r="A178" s="172"/>
      <c r="B178" s="182" t="s">
        <v>361</v>
      </c>
      <c r="C178" s="215">
        <v>44483.0</v>
      </c>
      <c r="D178" s="189">
        <v>1500.0</v>
      </c>
      <c r="E178" s="199" t="s">
        <v>187</v>
      </c>
      <c r="F178" s="186"/>
      <c r="G178" s="187"/>
      <c r="H178" s="187" t="s">
        <v>147</v>
      </c>
      <c r="I178" s="187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</row>
    <row r="179" ht="24.75" customHeight="1">
      <c r="A179" s="172"/>
      <c r="B179" s="182" t="s">
        <v>357</v>
      </c>
      <c r="C179" s="215">
        <v>44484.0</v>
      </c>
      <c r="D179" s="189">
        <v>13800.0</v>
      </c>
      <c r="E179" s="199" t="s">
        <v>358</v>
      </c>
      <c r="F179" s="186"/>
      <c r="G179" s="187"/>
      <c r="H179" s="187" t="s">
        <v>147</v>
      </c>
      <c r="I179" s="187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</row>
    <row r="180" ht="24.75" customHeight="1">
      <c r="A180" s="172"/>
      <c r="B180" s="182" t="s">
        <v>362</v>
      </c>
      <c r="C180" s="215">
        <v>44485.0</v>
      </c>
      <c r="D180" s="189">
        <v>8180.0</v>
      </c>
      <c r="E180" s="199" t="s">
        <v>187</v>
      </c>
      <c r="F180" s="186"/>
      <c r="G180" s="187"/>
      <c r="H180" s="187" t="s">
        <v>147</v>
      </c>
      <c r="I180" s="187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</row>
    <row r="181" ht="24.75" customHeight="1">
      <c r="A181" s="172"/>
      <c r="B181" s="182" t="s">
        <v>363</v>
      </c>
      <c r="C181" s="215">
        <v>44485.0</v>
      </c>
      <c r="D181" s="189">
        <v>10000.0</v>
      </c>
      <c r="E181" s="199" t="s">
        <v>364</v>
      </c>
      <c r="F181" s="186"/>
      <c r="G181" s="187"/>
      <c r="H181" s="187" t="s">
        <v>147</v>
      </c>
      <c r="I181" s="187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</row>
    <row r="182" ht="24.75" customHeight="1">
      <c r="A182" s="172"/>
      <c r="B182" s="182" t="s">
        <v>269</v>
      </c>
      <c r="C182" s="215">
        <v>44487.0</v>
      </c>
      <c r="D182" s="189">
        <v>200740.0</v>
      </c>
      <c r="E182" s="193" t="s">
        <v>165</v>
      </c>
      <c r="F182" s="186"/>
      <c r="G182" s="187"/>
      <c r="H182" s="187" t="s">
        <v>156</v>
      </c>
      <c r="I182" s="187"/>
      <c r="J182" s="172"/>
      <c r="K182" s="172"/>
      <c r="L182" s="172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</row>
    <row r="183" ht="24.75" customHeight="1">
      <c r="A183" s="172"/>
      <c r="B183" s="182" t="s">
        <v>365</v>
      </c>
      <c r="C183" s="215">
        <v>44487.0</v>
      </c>
      <c r="D183" s="189">
        <v>35860.0</v>
      </c>
      <c r="E183" s="199" t="s">
        <v>292</v>
      </c>
      <c r="F183" s="186"/>
      <c r="G183" s="187"/>
      <c r="H183" s="187" t="s">
        <v>156</v>
      </c>
      <c r="I183" s="187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</row>
    <row r="184" ht="24.75" customHeight="1">
      <c r="A184" s="172"/>
      <c r="B184" s="182" t="s">
        <v>366</v>
      </c>
      <c r="C184" s="215">
        <v>44488.0</v>
      </c>
      <c r="D184" s="189">
        <v>23400.0</v>
      </c>
      <c r="E184" s="199" t="s">
        <v>367</v>
      </c>
      <c r="F184" s="186"/>
      <c r="G184" s="187"/>
      <c r="H184" s="187" t="s">
        <v>156</v>
      </c>
      <c r="I184" s="187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</row>
    <row r="185" ht="24.75" customHeight="1">
      <c r="A185" s="172"/>
      <c r="B185" s="182" t="s">
        <v>304</v>
      </c>
      <c r="C185" s="215">
        <v>44489.0</v>
      </c>
      <c r="D185" s="189">
        <v>8590.0</v>
      </c>
      <c r="E185" s="199" t="s">
        <v>224</v>
      </c>
      <c r="F185" s="186"/>
      <c r="G185" s="187"/>
      <c r="H185" s="187" t="s">
        <v>156</v>
      </c>
      <c r="I185" s="187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</row>
    <row r="186" ht="24.75" customHeight="1">
      <c r="A186" s="172"/>
      <c r="B186" s="182" t="s">
        <v>178</v>
      </c>
      <c r="C186" s="215">
        <v>44490.0</v>
      </c>
      <c r="D186" s="189">
        <v>2.5E7</v>
      </c>
      <c r="E186" s="199" t="s">
        <v>180</v>
      </c>
      <c r="F186" s="186"/>
      <c r="G186" s="187"/>
      <c r="H186" s="187" t="s">
        <v>156</v>
      </c>
      <c r="I186" s="187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</row>
    <row r="187" ht="24.75" customHeight="1">
      <c r="A187" s="172"/>
      <c r="B187" s="182" t="s">
        <v>368</v>
      </c>
      <c r="C187" s="215">
        <v>44490.0</v>
      </c>
      <c r="D187" s="189">
        <v>23000.0</v>
      </c>
      <c r="E187" s="199" t="s">
        <v>330</v>
      </c>
      <c r="F187" s="186"/>
      <c r="G187" s="187"/>
      <c r="H187" s="187" t="s">
        <v>147</v>
      </c>
      <c r="I187" s="187"/>
      <c r="J187" s="172"/>
      <c r="K187" s="172"/>
      <c r="L187" s="172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172"/>
      <c r="X187" s="172"/>
      <c r="Y187" s="172"/>
      <c r="Z187" s="172"/>
      <c r="AA187" s="172"/>
    </row>
    <row r="188" ht="24.75" customHeight="1">
      <c r="A188" s="172"/>
      <c r="B188" s="182" t="s">
        <v>369</v>
      </c>
      <c r="C188" s="215">
        <v>44490.0</v>
      </c>
      <c r="D188" s="189">
        <v>30240.0</v>
      </c>
      <c r="E188" s="199" t="s">
        <v>370</v>
      </c>
      <c r="F188" s="186"/>
      <c r="G188" s="187"/>
      <c r="H188" s="187" t="s">
        <v>156</v>
      </c>
      <c r="I188" s="187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</row>
    <row r="189" ht="24.75" customHeight="1">
      <c r="A189" s="172"/>
      <c r="B189" s="182" t="s">
        <v>371</v>
      </c>
      <c r="C189" s="215">
        <v>44491.0</v>
      </c>
      <c r="D189" s="189">
        <v>5100.0</v>
      </c>
      <c r="E189" s="199" t="s">
        <v>372</v>
      </c>
      <c r="F189" s="186"/>
      <c r="G189" s="187"/>
      <c r="H189" s="187" t="s">
        <v>147</v>
      </c>
      <c r="I189" s="187"/>
      <c r="J189" s="172"/>
      <c r="K189" s="172"/>
      <c r="L189" s="172"/>
      <c r="M189" s="172"/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</row>
    <row r="190" ht="24.75" customHeight="1">
      <c r="A190" s="172"/>
      <c r="B190" s="182" t="s">
        <v>373</v>
      </c>
      <c r="C190" s="215">
        <v>44491.0</v>
      </c>
      <c r="D190" s="189">
        <v>210000.0</v>
      </c>
      <c r="E190" s="199" t="s">
        <v>374</v>
      </c>
      <c r="F190" s="186"/>
      <c r="G190" s="187"/>
      <c r="H190" s="187" t="s">
        <v>156</v>
      </c>
      <c r="I190" s="187"/>
      <c r="J190" s="172"/>
      <c r="K190" s="172"/>
      <c r="L190" s="172"/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</row>
    <row r="191" ht="24.75" customHeight="1">
      <c r="A191" s="172"/>
      <c r="B191" s="182" t="s">
        <v>375</v>
      </c>
      <c r="C191" s="215">
        <v>44491.0</v>
      </c>
      <c r="D191" s="189">
        <v>150000.0</v>
      </c>
      <c r="E191" s="199" t="s">
        <v>168</v>
      </c>
      <c r="F191" s="186"/>
      <c r="G191" s="187"/>
      <c r="H191" s="187" t="s">
        <v>156</v>
      </c>
      <c r="I191" s="187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</row>
    <row r="192" ht="24.75" customHeight="1">
      <c r="A192" s="172"/>
      <c r="B192" s="182" t="s">
        <v>376</v>
      </c>
      <c r="C192" s="215">
        <v>44491.0</v>
      </c>
      <c r="D192" s="189">
        <v>9697.0</v>
      </c>
      <c r="E192" s="199" t="s">
        <v>326</v>
      </c>
      <c r="F192" s="186"/>
      <c r="G192" s="187"/>
      <c r="H192" s="187" t="s">
        <v>156</v>
      </c>
      <c r="I192" s="187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</row>
    <row r="193" ht="24.75" customHeight="1">
      <c r="A193" s="172"/>
      <c r="B193" s="182" t="s">
        <v>377</v>
      </c>
      <c r="C193" s="215">
        <v>44491.0</v>
      </c>
      <c r="D193" s="189">
        <v>479600.0</v>
      </c>
      <c r="E193" s="199" t="s">
        <v>378</v>
      </c>
      <c r="F193" s="186"/>
      <c r="G193" s="187"/>
      <c r="H193" s="187" t="s">
        <v>156</v>
      </c>
      <c r="I193" s="187"/>
      <c r="J193" s="172"/>
      <c r="K193" s="172"/>
      <c r="L193" s="172"/>
      <c r="M193" s="172"/>
      <c r="N193" s="172"/>
      <c r="O193" s="172"/>
      <c r="P193" s="172"/>
      <c r="Q193" s="172"/>
      <c r="R193" s="172"/>
      <c r="S193" s="172"/>
      <c r="T193" s="172"/>
      <c r="U193" s="172"/>
      <c r="V193" s="172"/>
      <c r="W193" s="172"/>
      <c r="X193" s="172"/>
      <c r="Y193" s="172"/>
      <c r="Z193" s="172"/>
      <c r="AA193" s="172"/>
    </row>
    <row r="194" ht="24.75" customHeight="1">
      <c r="A194" s="172"/>
      <c r="B194" s="182" t="s">
        <v>379</v>
      </c>
      <c r="C194" s="215">
        <v>44494.0</v>
      </c>
      <c r="D194" s="189">
        <v>424926.0</v>
      </c>
      <c r="E194" s="199" t="s">
        <v>184</v>
      </c>
      <c r="F194" s="186"/>
      <c r="G194" s="187"/>
      <c r="H194" s="187" t="s">
        <v>156</v>
      </c>
      <c r="I194" s="187"/>
      <c r="J194" s="172"/>
      <c r="K194" s="172"/>
      <c r="L194" s="172"/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</row>
    <row r="195" ht="24.75" customHeight="1">
      <c r="A195" s="172"/>
      <c r="B195" s="182" t="s">
        <v>380</v>
      </c>
      <c r="C195" s="215">
        <v>44494.0</v>
      </c>
      <c r="D195" s="189">
        <v>100000.0</v>
      </c>
      <c r="E195" s="199" t="s">
        <v>212</v>
      </c>
      <c r="F195" s="186"/>
      <c r="G195" s="187"/>
      <c r="H195" s="187" t="s">
        <v>381</v>
      </c>
      <c r="I195" s="187"/>
      <c r="J195" s="172"/>
      <c r="K195" s="172"/>
      <c r="L195" s="172"/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72"/>
      <c r="Z195" s="172"/>
      <c r="AA195" s="172"/>
    </row>
    <row r="196" ht="24.75" customHeight="1">
      <c r="A196" s="172"/>
      <c r="B196" s="182" t="s">
        <v>382</v>
      </c>
      <c r="C196" s="215">
        <v>44494.0</v>
      </c>
      <c r="D196" s="189">
        <v>47350.0</v>
      </c>
      <c r="E196" s="199" t="s">
        <v>330</v>
      </c>
      <c r="F196" s="186"/>
      <c r="G196" s="187"/>
      <c r="H196" s="187" t="s">
        <v>147</v>
      </c>
      <c r="I196" s="187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</row>
    <row r="197" ht="24.75" customHeight="1">
      <c r="A197" s="172"/>
      <c r="B197" s="182" t="s">
        <v>383</v>
      </c>
      <c r="C197" s="215">
        <v>44495.0</v>
      </c>
      <c r="D197" s="189">
        <v>44276.0</v>
      </c>
      <c r="E197" s="199" t="s">
        <v>370</v>
      </c>
      <c r="F197" s="186"/>
      <c r="G197" s="187"/>
      <c r="H197" s="187" t="s">
        <v>156</v>
      </c>
      <c r="I197" s="187"/>
      <c r="J197" s="172"/>
      <c r="K197" s="172"/>
      <c r="L197" s="172"/>
      <c r="M197" s="172"/>
      <c r="N197" s="172"/>
      <c r="O197" s="172"/>
      <c r="P197" s="172"/>
      <c r="Q197" s="172"/>
      <c r="R197" s="172"/>
      <c r="S197" s="172"/>
      <c r="T197" s="172"/>
      <c r="U197" s="172"/>
      <c r="V197" s="172"/>
      <c r="W197" s="172"/>
      <c r="X197" s="172"/>
      <c r="Y197" s="172"/>
      <c r="Z197" s="172"/>
      <c r="AA197" s="172"/>
    </row>
    <row r="198" ht="24.75" customHeight="1">
      <c r="A198" s="172"/>
      <c r="B198" s="182" t="s">
        <v>384</v>
      </c>
      <c r="C198" s="215">
        <v>44495.0</v>
      </c>
      <c r="D198" s="189">
        <v>20500.0</v>
      </c>
      <c r="E198" s="199" t="s">
        <v>385</v>
      </c>
      <c r="F198" s="186"/>
      <c r="G198" s="187"/>
      <c r="H198" s="187" t="s">
        <v>156</v>
      </c>
      <c r="I198" s="187"/>
      <c r="J198" s="172"/>
      <c r="K198" s="172"/>
      <c r="L198" s="172"/>
      <c r="M198" s="172"/>
      <c r="N198" s="172"/>
      <c r="O198" s="172"/>
      <c r="P198" s="172"/>
      <c r="Q198" s="172"/>
      <c r="R198" s="172"/>
      <c r="S198" s="172"/>
      <c r="T198" s="172"/>
      <c r="U198" s="172"/>
      <c r="V198" s="172"/>
      <c r="W198" s="172"/>
      <c r="X198" s="172"/>
      <c r="Y198" s="172"/>
      <c r="Z198" s="172"/>
      <c r="AA198" s="172"/>
    </row>
    <row r="199" ht="24.75" customHeight="1">
      <c r="A199" s="172"/>
      <c r="B199" s="182" t="s">
        <v>386</v>
      </c>
      <c r="C199" s="215">
        <v>44495.0</v>
      </c>
      <c r="D199" s="189">
        <v>2007800.0</v>
      </c>
      <c r="E199" s="199" t="s">
        <v>387</v>
      </c>
      <c r="F199" s="186"/>
      <c r="G199" s="187"/>
      <c r="H199" s="187" t="s">
        <v>156</v>
      </c>
      <c r="I199" s="187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</row>
    <row r="200" ht="24.75" customHeight="1">
      <c r="A200" s="172"/>
      <c r="B200" s="182" t="s">
        <v>386</v>
      </c>
      <c r="C200" s="215">
        <v>44495.0</v>
      </c>
      <c r="D200" s="189">
        <v>1456400.0</v>
      </c>
      <c r="E200" s="199" t="s">
        <v>387</v>
      </c>
      <c r="F200" s="186"/>
      <c r="G200" s="187"/>
      <c r="H200" s="187" t="s">
        <v>156</v>
      </c>
      <c r="I200" s="187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</row>
    <row r="201" ht="24.75" customHeight="1">
      <c r="A201" s="172"/>
      <c r="B201" s="182" t="s">
        <v>269</v>
      </c>
      <c r="C201" s="215">
        <v>44495.0</v>
      </c>
      <c r="D201" s="189">
        <v>243050.0</v>
      </c>
      <c r="E201" s="193" t="s">
        <v>165</v>
      </c>
      <c r="F201" s="186"/>
      <c r="G201" s="187"/>
      <c r="H201" s="187" t="s">
        <v>156</v>
      </c>
      <c r="I201" s="187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172"/>
      <c r="X201" s="172"/>
      <c r="Y201" s="172"/>
      <c r="Z201" s="172"/>
      <c r="AA201" s="172"/>
    </row>
    <row r="202" ht="24.75" customHeight="1">
      <c r="A202" s="172"/>
      <c r="B202" s="182" t="s">
        <v>269</v>
      </c>
      <c r="C202" s="215">
        <v>44495.0</v>
      </c>
      <c r="D202" s="189">
        <v>154500.0</v>
      </c>
      <c r="E202" s="193" t="s">
        <v>165</v>
      </c>
      <c r="F202" s="186"/>
      <c r="G202" s="187"/>
      <c r="H202" s="187" t="s">
        <v>156</v>
      </c>
      <c r="I202" s="187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172"/>
      <c r="X202" s="172"/>
      <c r="Y202" s="172"/>
      <c r="Z202" s="172"/>
      <c r="AA202" s="172"/>
    </row>
    <row r="203" ht="24.75" customHeight="1">
      <c r="A203" s="172"/>
      <c r="B203" s="182" t="s">
        <v>269</v>
      </c>
      <c r="C203" s="215">
        <v>44496.0</v>
      </c>
      <c r="D203" s="189">
        <v>126500.0</v>
      </c>
      <c r="E203" s="193" t="s">
        <v>165</v>
      </c>
      <c r="F203" s="186"/>
      <c r="G203" s="187"/>
      <c r="H203" s="187" t="s">
        <v>156</v>
      </c>
      <c r="I203" s="187"/>
      <c r="J203" s="172"/>
      <c r="K203" s="172"/>
      <c r="L203" s="172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</row>
    <row r="204" ht="24.75" customHeight="1">
      <c r="A204" s="172"/>
      <c r="B204" s="182" t="s">
        <v>388</v>
      </c>
      <c r="C204" s="215">
        <v>44497.0</v>
      </c>
      <c r="D204" s="189">
        <v>47350.0</v>
      </c>
      <c r="E204" s="199" t="s">
        <v>330</v>
      </c>
      <c r="F204" s="186"/>
      <c r="G204" s="187"/>
      <c r="H204" s="187" t="s">
        <v>147</v>
      </c>
      <c r="I204" s="187"/>
      <c r="J204" s="172"/>
      <c r="K204" s="172"/>
      <c r="L204" s="172"/>
      <c r="M204" s="172"/>
      <c r="N204" s="172"/>
      <c r="O204" s="172"/>
      <c r="P204" s="172"/>
      <c r="Q204" s="172"/>
      <c r="R204" s="172"/>
      <c r="S204" s="172"/>
      <c r="T204" s="172"/>
      <c r="U204" s="172"/>
      <c r="V204" s="172"/>
      <c r="W204" s="172"/>
      <c r="X204" s="172"/>
      <c r="Y204" s="172"/>
      <c r="Z204" s="172"/>
      <c r="AA204" s="172"/>
    </row>
    <row r="205" ht="24.75" customHeight="1">
      <c r="A205" s="172"/>
      <c r="B205" s="182" t="s">
        <v>347</v>
      </c>
      <c r="C205" s="215">
        <v>44497.0</v>
      </c>
      <c r="D205" s="189">
        <v>8000.0</v>
      </c>
      <c r="E205" s="199" t="s">
        <v>348</v>
      </c>
      <c r="F205" s="186"/>
      <c r="G205" s="187"/>
      <c r="H205" s="187" t="s">
        <v>147</v>
      </c>
      <c r="I205" s="187"/>
      <c r="J205" s="172"/>
      <c r="K205" s="172"/>
      <c r="L205" s="172"/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  <c r="W205" s="172"/>
      <c r="X205" s="172"/>
      <c r="Y205" s="172"/>
      <c r="Z205" s="172"/>
      <c r="AA205" s="172"/>
    </row>
    <row r="206" ht="29.25" customHeight="1">
      <c r="A206" s="172"/>
      <c r="B206" s="214" t="s">
        <v>389</v>
      </c>
      <c r="C206" s="215">
        <v>44498.0</v>
      </c>
      <c r="D206" s="189">
        <v>4000000.0</v>
      </c>
      <c r="E206" s="199" t="s">
        <v>390</v>
      </c>
      <c r="F206" s="186"/>
      <c r="G206" s="187"/>
      <c r="H206" s="187" t="s">
        <v>381</v>
      </c>
      <c r="I206" s="187"/>
      <c r="J206" s="172"/>
      <c r="K206" s="172"/>
      <c r="L206" s="172"/>
      <c r="M206" s="172"/>
      <c r="N206" s="172"/>
      <c r="O206" s="172"/>
      <c r="P206" s="172"/>
      <c r="Q206" s="172"/>
      <c r="R206" s="172"/>
      <c r="S206" s="172"/>
      <c r="T206" s="172"/>
      <c r="U206" s="172"/>
      <c r="V206" s="172"/>
      <c r="W206" s="172"/>
      <c r="X206" s="172"/>
      <c r="Y206" s="172"/>
      <c r="Z206" s="172"/>
      <c r="AA206" s="172"/>
    </row>
    <row r="207" ht="24.75" customHeight="1">
      <c r="A207" s="172"/>
      <c r="B207" s="182" t="s">
        <v>391</v>
      </c>
      <c r="C207" s="215">
        <v>44498.0</v>
      </c>
      <c r="D207" s="189">
        <v>7313631.0</v>
      </c>
      <c r="E207" s="199" t="s">
        <v>392</v>
      </c>
      <c r="F207" s="186"/>
      <c r="G207" s="187"/>
      <c r="H207" s="187" t="s">
        <v>156</v>
      </c>
      <c r="I207" s="187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</row>
    <row r="208" ht="24.75" customHeight="1">
      <c r="A208" s="172"/>
      <c r="B208" s="182" t="s">
        <v>269</v>
      </c>
      <c r="C208" s="215">
        <v>44498.0</v>
      </c>
      <c r="D208" s="189">
        <v>100890.0</v>
      </c>
      <c r="E208" s="193" t="s">
        <v>165</v>
      </c>
      <c r="F208" s="186"/>
      <c r="G208" s="187"/>
      <c r="H208" s="187" t="s">
        <v>156</v>
      </c>
      <c r="I208" s="187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172"/>
      <c r="X208" s="172"/>
      <c r="Y208" s="172"/>
      <c r="Z208" s="172"/>
      <c r="AA208" s="172"/>
    </row>
    <row r="209" ht="24.75" customHeight="1">
      <c r="A209" s="172"/>
      <c r="B209" s="182" t="s">
        <v>393</v>
      </c>
      <c r="C209" s="215">
        <v>44498.0</v>
      </c>
      <c r="D209" s="189">
        <v>100000.0</v>
      </c>
      <c r="E209" s="199" t="s">
        <v>212</v>
      </c>
      <c r="F209" s="186"/>
      <c r="G209" s="187"/>
      <c r="H209" s="187" t="s">
        <v>147</v>
      </c>
      <c r="I209" s="187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</row>
    <row r="210" ht="24.75" customHeight="1">
      <c r="A210" s="172"/>
      <c r="B210" s="182" t="s">
        <v>394</v>
      </c>
      <c r="C210" s="215">
        <v>44499.0</v>
      </c>
      <c r="D210" s="189">
        <v>2600.0</v>
      </c>
      <c r="E210" s="199" t="s">
        <v>322</v>
      </c>
      <c r="F210" s="186"/>
      <c r="G210" s="187"/>
      <c r="H210" s="187" t="s">
        <v>147</v>
      </c>
      <c r="I210" s="187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172"/>
      <c r="X210" s="172"/>
      <c r="Y210" s="172"/>
      <c r="Z210" s="172"/>
      <c r="AA210" s="172"/>
    </row>
    <row r="211" ht="24.75" customHeight="1">
      <c r="A211" s="172"/>
      <c r="B211" s="182" t="s">
        <v>395</v>
      </c>
      <c r="C211" s="215">
        <v>44499.0</v>
      </c>
      <c r="D211" s="189">
        <v>5490.0</v>
      </c>
      <c r="E211" s="199" t="s">
        <v>322</v>
      </c>
      <c r="F211" s="186"/>
      <c r="G211" s="187"/>
      <c r="H211" s="187" t="s">
        <v>147</v>
      </c>
      <c r="I211" s="187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</row>
    <row r="212" ht="24.75" customHeight="1">
      <c r="A212" s="172"/>
      <c r="B212" s="182" t="s">
        <v>396</v>
      </c>
      <c r="C212" s="215">
        <v>44500.0</v>
      </c>
      <c r="D212" s="189">
        <v>274247.0</v>
      </c>
      <c r="E212" s="199" t="s">
        <v>214</v>
      </c>
      <c r="F212" s="186"/>
      <c r="G212" s="187"/>
      <c r="H212" s="187" t="s">
        <v>147</v>
      </c>
      <c r="I212" s="187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</row>
    <row r="213" ht="24.75" customHeight="1">
      <c r="A213" s="172"/>
      <c r="B213" s="182" t="s">
        <v>397</v>
      </c>
      <c r="C213" s="215">
        <v>44500.0</v>
      </c>
      <c r="D213" s="189">
        <v>11570.0</v>
      </c>
      <c r="E213" s="199" t="s">
        <v>214</v>
      </c>
      <c r="F213" s="186"/>
      <c r="G213" s="187"/>
      <c r="H213" s="187" t="s">
        <v>147</v>
      </c>
      <c r="I213" s="187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</row>
    <row r="214" ht="24.75" customHeight="1">
      <c r="A214" s="172"/>
      <c r="B214" s="182" t="s">
        <v>395</v>
      </c>
      <c r="C214" s="215">
        <v>44500.0</v>
      </c>
      <c r="D214" s="189">
        <v>6570.0</v>
      </c>
      <c r="E214" s="199" t="s">
        <v>322</v>
      </c>
      <c r="F214" s="186"/>
      <c r="G214" s="187"/>
      <c r="H214" s="187" t="s">
        <v>147</v>
      </c>
      <c r="I214" s="187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</row>
    <row r="215" ht="24.75" customHeight="1">
      <c r="A215" s="172"/>
      <c r="B215" s="182" t="s">
        <v>398</v>
      </c>
      <c r="C215" s="215">
        <v>44500.0</v>
      </c>
      <c r="D215" s="189">
        <v>1500.0</v>
      </c>
      <c r="E215" s="199" t="s">
        <v>187</v>
      </c>
      <c r="F215" s="186"/>
      <c r="G215" s="187"/>
      <c r="H215" s="187" t="s">
        <v>147</v>
      </c>
      <c r="I215" s="187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172"/>
      <c r="X215" s="172"/>
      <c r="Y215" s="172"/>
      <c r="Z215" s="172"/>
      <c r="AA215" s="172"/>
    </row>
    <row r="216" ht="24.75" customHeight="1">
      <c r="A216" s="172"/>
      <c r="B216" s="214" t="s">
        <v>399</v>
      </c>
      <c r="C216" s="215">
        <v>44500.0</v>
      </c>
      <c r="D216" s="189">
        <v>1890.0</v>
      </c>
      <c r="E216" s="199" t="s">
        <v>187</v>
      </c>
      <c r="F216" s="186"/>
      <c r="G216" s="187"/>
      <c r="H216" s="187" t="s">
        <v>147</v>
      </c>
      <c r="I216" s="187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</row>
    <row r="217" ht="24.75" customHeight="1">
      <c r="A217" s="172"/>
      <c r="B217" s="182" t="s">
        <v>400</v>
      </c>
      <c r="C217" s="183">
        <v>44501.0</v>
      </c>
      <c r="D217" s="189">
        <v>129939.0</v>
      </c>
      <c r="E217" s="199" t="s">
        <v>292</v>
      </c>
      <c r="F217" s="186"/>
      <c r="G217" s="187"/>
      <c r="H217" s="187" t="s">
        <v>147</v>
      </c>
      <c r="I217" s="187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172"/>
      <c r="X217" s="172"/>
      <c r="Y217" s="172"/>
      <c r="Z217" s="172"/>
      <c r="AA217" s="172"/>
    </row>
    <row r="218" ht="24.75" customHeight="1">
      <c r="A218" s="172"/>
      <c r="B218" s="182" t="s">
        <v>401</v>
      </c>
      <c r="C218" s="183">
        <v>44501.0</v>
      </c>
      <c r="D218" s="189">
        <v>804100.0</v>
      </c>
      <c r="E218" s="199" t="s">
        <v>402</v>
      </c>
      <c r="F218" s="186"/>
      <c r="G218" s="187"/>
      <c r="H218" s="187" t="s">
        <v>147</v>
      </c>
      <c r="I218" s="187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</row>
    <row r="219" ht="24.75" customHeight="1">
      <c r="A219" s="172"/>
      <c r="B219" s="182" t="s">
        <v>403</v>
      </c>
      <c r="C219" s="183">
        <v>44501.0</v>
      </c>
      <c r="D219" s="189">
        <v>3400.0</v>
      </c>
      <c r="E219" s="199" t="s">
        <v>187</v>
      </c>
      <c r="F219" s="186"/>
      <c r="G219" s="187"/>
      <c r="H219" s="187" t="s">
        <v>147</v>
      </c>
      <c r="I219" s="187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</row>
    <row r="220" ht="26.25" customHeight="1">
      <c r="A220" s="172"/>
      <c r="B220" s="182" t="s">
        <v>404</v>
      </c>
      <c r="C220" s="183">
        <v>44501.0</v>
      </c>
      <c r="D220" s="189">
        <v>23360.0</v>
      </c>
      <c r="E220" s="199" t="s">
        <v>405</v>
      </c>
      <c r="F220" s="186"/>
      <c r="G220" s="187"/>
      <c r="H220" s="187" t="s">
        <v>156</v>
      </c>
      <c r="I220" s="187"/>
      <c r="J220" s="172"/>
      <c r="K220" s="172"/>
      <c r="L220" s="172"/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</row>
    <row r="221" ht="26.25" customHeight="1">
      <c r="A221" s="172"/>
      <c r="B221" s="214" t="s">
        <v>406</v>
      </c>
      <c r="C221" s="183">
        <v>44501.0</v>
      </c>
      <c r="D221" s="189">
        <v>21458.46</v>
      </c>
      <c r="E221" s="199" t="s">
        <v>405</v>
      </c>
      <c r="F221" s="186"/>
      <c r="G221" s="187"/>
      <c r="H221" s="187" t="s">
        <v>156</v>
      </c>
      <c r="I221" s="187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</row>
    <row r="222" ht="26.25" customHeight="1">
      <c r="A222" s="172"/>
      <c r="B222" s="214" t="s">
        <v>407</v>
      </c>
      <c r="C222" s="183">
        <v>44501.0</v>
      </c>
      <c r="D222" s="189">
        <v>17525.1</v>
      </c>
      <c r="E222" s="199" t="s">
        <v>405</v>
      </c>
      <c r="F222" s="186"/>
      <c r="G222" s="187"/>
      <c r="H222" s="187" t="s">
        <v>156</v>
      </c>
      <c r="I222" s="187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</row>
    <row r="223" ht="26.25" customHeight="1">
      <c r="A223" s="172"/>
      <c r="B223" s="216" t="s">
        <v>408</v>
      </c>
      <c r="C223" s="183">
        <v>44501.0</v>
      </c>
      <c r="D223" s="189">
        <v>62982.35</v>
      </c>
      <c r="E223" s="199" t="s">
        <v>405</v>
      </c>
      <c r="F223" s="186"/>
      <c r="G223" s="187"/>
      <c r="H223" s="187" t="s">
        <v>156</v>
      </c>
      <c r="I223" s="187"/>
      <c r="J223" s="172"/>
      <c r="K223" s="172"/>
      <c r="L223" s="172"/>
      <c r="M223" s="172"/>
      <c r="N223" s="172"/>
      <c r="O223" s="172"/>
      <c r="P223" s="172"/>
      <c r="Q223" s="172"/>
      <c r="R223" s="172"/>
      <c r="S223" s="172"/>
      <c r="T223" s="172"/>
      <c r="U223" s="172"/>
      <c r="V223" s="172"/>
      <c r="W223" s="172"/>
      <c r="X223" s="172"/>
      <c r="Y223" s="172"/>
      <c r="Z223" s="172"/>
      <c r="AA223" s="172"/>
    </row>
    <row r="224" ht="26.25" customHeight="1">
      <c r="A224" s="172"/>
      <c r="B224" s="214" t="s">
        <v>409</v>
      </c>
      <c r="C224" s="183">
        <v>44501.0</v>
      </c>
      <c r="D224" s="189">
        <v>55168.45</v>
      </c>
      <c r="E224" s="199" t="s">
        <v>405</v>
      </c>
      <c r="F224" s="186"/>
      <c r="G224" s="187"/>
      <c r="H224" s="187" t="s">
        <v>156</v>
      </c>
      <c r="I224" s="187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2"/>
      <c r="Z224" s="172"/>
      <c r="AA224" s="172"/>
    </row>
    <row r="225" ht="26.25" customHeight="1">
      <c r="A225" s="172"/>
      <c r="B225" s="214" t="s">
        <v>410</v>
      </c>
      <c r="C225" s="183">
        <v>44501.0</v>
      </c>
      <c r="D225" s="189">
        <v>64005.94</v>
      </c>
      <c r="E225" s="199" t="s">
        <v>405</v>
      </c>
      <c r="F225" s="186"/>
      <c r="G225" s="187"/>
      <c r="H225" s="187" t="s">
        <v>156</v>
      </c>
      <c r="I225" s="187"/>
      <c r="J225" s="172"/>
      <c r="K225" s="172"/>
      <c r="L225" s="172"/>
      <c r="M225" s="172"/>
      <c r="N225" s="172"/>
      <c r="O225" s="172"/>
      <c r="P225" s="172"/>
      <c r="Q225" s="172"/>
      <c r="R225" s="172"/>
      <c r="S225" s="172"/>
      <c r="T225" s="172"/>
      <c r="U225" s="172"/>
      <c r="V225" s="172"/>
      <c r="W225" s="172"/>
      <c r="X225" s="172"/>
      <c r="Y225" s="172"/>
      <c r="Z225" s="172"/>
      <c r="AA225" s="172"/>
    </row>
    <row r="226" ht="26.25" customHeight="1">
      <c r="A226" s="172"/>
      <c r="B226" s="214" t="s">
        <v>411</v>
      </c>
      <c r="C226" s="183">
        <v>44501.0</v>
      </c>
      <c r="D226" s="189">
        <v>113586.66</v>
      </c>
      <c r="E226" s="199" t="s">
        <v>405</v>
      </c>
      <c r="F226" s="186"/>
      <c r="G226" s="187"/>
      <c r="H226" s="187" t="s">
        <v>156</v>
      </c>
      <c r="I226" s="187"/>
      <c r="J226" s="172"/>
      <c r="K226" s="172"/>
      <c r="L226" s="172"/>
      <c r="M226" s="172"/>
      <c r="N226" s="172"/>
      <c r="O226" s="172"/>
      <c r="P226" s="172"/>
      <c r="Q226" s="172"/>
      <c r="R226" s="172"/>
      <c r="S226" s="172"/>
      <c r="T226" s="172"/>
      <c r="U226" s="172"/>
      <c r="V226" s="172"/>
      <c r="W226" s="172"/>
      <c r="X226" s="172"/>
      <c r="Y226" s="172"/>
      <c r="Z226" s="172"/>
      <c r="AA226" s="172"/>
    </row>
    <row r="227" ht="26.25" customHeight="1">
      <c r="A227" s="172"/>
      <c r="B227" s="214" t="s">
        <v>412</v>
      </c>
      <c r="C227" s="183">
        <v>44501.0</v>
      </c>
      <c r="D227" s="189">
        <v>82040.0</v>
      </c>
      <c r="E227" s="199" t="s">
        <v>413</v>
      </c>
      <c r="F227" s="186"/>
      <c r="G227" s="187"/>
      <c r="H227" s="187" t="s">
        <v>156</v>
      </c>
      <c r="I227" s="187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</row>
    <row r="228" ht="24.75" customHeight="1">
      <c r="A228" s="172"/>
      <c r="B228" s="182" t="s">
        <v>414</v>
      </c>
      <c r="C228" s="183">
        <v>44501.0</v>
      </c>
      <c r="D228" s="189">
        <v>55960.0</v>
      </c>
      <c r="E228" s="199" t="s">
        <v>413</v>
      </c>
      <c r="F228" s="186"/>
      <c r="G228" s="187"/>
      <c r="H228" s="187" t="s">
        <v>156</v>
      </c>
      <c r="I228" s="187"/>
      <c r="J228" s="172"/>
      <c r="K228" s="172"/>
      <c r="L228" s="172"/>
      <c r="M228" s="172"/>
      <c r="N228" s="172"/>
      <c r="O228" s="172"/>
      <c r="P228" s="172"/>
      <c r="Q228" s="172"/>
      <c r="R228" s="172"/>
      <c r="S228" s="172"/>
      <c r="T228" s="172"/>
      <c r="U228" s="172"/>
      <c r="V228" s="172"/>
      <c r="W228" s="172"/>
      <c r="X228" s="172"/>
      <c r="Y228" s="172"/>
      <c r="Z228" s="172"/>
      <c r="AA228" s="172"/>
    </row>
    <row r="229" ht="24.75" customHeight="1">
      <c r="A229" s="172"/>
      <c r="B229" s="182" t="s">
        <v>415</v>
      </c>
      <c r="C229" s="183">
        <v>44502.0</v>
      </c>
      <c r="D229" s="189">
        <v>15520.0</v>
      </c>
      <c r="E229" s="199" t="s">
        <v>184</v>
      </c>
      <c r="F229" s="186"/>
      <c r="G229" s="187"/>
      <c r="H229" s="187" t="s">
        <v>156</v>
      </c>
      <c r="I229" s="187"/>
      <c r="J229" s="172"/>
      <c r="K229" s="172"/>
      <c r="L229" s="172"/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</row>
    <row r="230" ht="24.75" customHeight="1">
      <c r="A230" s="172"/>
      <c r="B230" s="182" t="s">
        <v>416</v>
      </c>
      <c r="C230" s="183">
        <v>44502.0</v>
      </c>
      <c r="D230" s="189">
        <v>165000.0</v>
      </c>
      <c r="E230" s="199" t="s">
        <v>282</v>
      </c>
      <c r="F230" s="186"/>
      <c r="G230" s="187"/>
      <c r="H230" s="187" t="s">
        <v>156</v>
      </c>
      <c r="I230" s="187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172"/>
      <c r="X230" s="172"/>
      <c r="Y230" s="172"/>
      <c r="Z230" s="172"/>
      <c r="AA230" s="172"/>
    </row>
    <row r="231" ht="24.75" customHeight="1">
      <c r="A231" s="172"/>
      <c r="B231" s="182" t="s">
        <v>417</v>
      </c>
      <c r="C231" s="183">
        <v>44503.0</v>
      </c>
      <c r="D231" s="189">
        <v>1.3521946E7</v>
      </c>
      <c r="E231" s="199" t="s">
        <v>418</v>
      </c>
      <c r="F231" s="186"/>
      <c r="G231" s="187"/>
      <c r="H231" s="187" t="s">
        <v>156</v>
      </c>
      <c r="I231" s="187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</row>
    <row r="232" ht="24.75" customHeight="1">
      <c r="A232" s="172"/>
      <c r="B232" s="182" t="s">
        <v>419</v>
      </c>
      <c r="C232" s="183">
        <v>44503.0</v>
      </c>
      <c r="D232" s="189" t="s">
        <v>420</v>
      </c>
      <c r="E232" s="199" t="s">
        <v>322</v>
      </c>
      <c r="F232" s="186"/>
      <c r="G232" s="187"/>
      <c r="H232" s="187" t="s">
        <v>147</v>
      </c>
      <c r="I232" s="187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</row>
    <row r="233" ht="24.75" customHeight="1">
      <c r="A233" s="172"/>
      <c r="B233" s="182" t="s">
        <v>419</v>
      </c>
      <c r="C233" s="183">
        <v>44503.0</v>
      </c>
      <c r="D233" s="189" t="s">
        <v>421</v>
      </c>
      <c r="E233" s="199" t="s">
        <v>422</v>
      </c>
      <c r="F233" s="186"/>
      <c r="G233" s="187"/>
      <c r="H233" s="187" t="s">
        <v>147</v>
      </c>
      <c r="I233" s="187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</row>
    <row r="234" ht="24.75" customHeight="1">
      <c r="A234" s="172"/>
      <c r="B234" s="182" t="s">
        <v>423</v>
      </c>
      <c r="C234" s="183">
        <v>44503.0</v>
      </c>
      <c r="D234" s="189">
        <v>40000.0</v>
      </c>
      <c r="E234" s="199" t="s">
        <v>424</v>
      </c>
      <c r="F234" s="186"/>
      <c r="G234" s="187"/>
      <c r="H234" s="187" t="s">
        <v>147</v>
      </c>
      <c r="I234" s="187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</row>
    <row r="235" ht="24.75" customHeight="1">
      <c r="A235" s="172"/>
      <c r="B235" s="182" t="s">
        <v>425</v>
      </c>
      <c r="C235" s="183">
        <v>44504.0</v>
      </c>
      <c r="D235" s="189">
        <v>157000.0</v>
      </c>
      <c r="E235" s="199" t="s">
        <v>187</v>
      </c>
      <c r="F235" s="186"/>
      <c r="G235" s="187"/>
      <c r="H235" s="187" t="s">
        <v>147</v>
      </c>
      <c r="I235" s="187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</row>
    <row r="236" ht="24.75" customHeight="1">
      <c r="A236" s="172"/>
      <c r="B236" s="182" t="s">
        <v>426</v>
      </c>
      <c r="C236" s="183">
        <v>44504.0</v>
      </c>
      <c r="D236" s="189">
        <v>1000.0</v>
      </c>
      <c r="E236" s="199" t="s">
        <v>187</v>
      </c>
      <c r="F236" s="186"/>
      <c r="G236" s="187"/>
      <c r="H236" s="187" t="s">
        <v>147</v>
      </c>
      <c r="I236" s="187"/>
      <c r="J236" s="172"/>
      <c r="K236" s="172"/>
      <c r="L236" s="172"/>
      <c r="M236" s="172"/>
      <c r="N236" s="172"/>
      <c r="O236" s="172"/>
      <c r="P236" s="172"/>
      <c r="Q236" s="172"/>
      <c r="R236" s="172"/>
      <c r="S236" s="172"/>
      <c r="T236" s="172"/>
      <c r="U236" s="172"/>
      <c r="V236" s="172"/>
      <c r="W236" s="172"/>
      <c r="X236" s="172"/>
      <c r="Y236" s="172"/>
      <c r="Z236" s="172"/>
      <c r="AA236" s="172"/>
    </row>
    <row r="237" ht="24.75" customHeight="1">
      <c r="A237" s="172"/>
      <c r="B237" s="182" t="s">
        <v>380</v>
      </c>
      <c r="C237" s="183">
        <v>44504.0</v>
      </c>
      <c r="D237" s="189">
        <v>200000.0</v>
      </c>
      <c r="E237" s="199" t="s">
        <v>212</v>
      </c>
      <c r="F237" s="186"/>
      <c r="G237" s="187"/>
      <c r="H237" s="187" t="s">
        <v>147</v>
      </c>
      <c r="I237" s="187"/>
      <c r="J237" s="172"/>
      <c r="K237" s="172"/>
      <c r="L237" s="172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</row>
    <row r="238" ht="24.75" customHeight="1">
      <c r="A238" s="172"/>
      <c r="B238" s="182"/>
      <c r="C238" s="217"/>
      <c r="D238" s="218"/>
      <c r="E238" s="199"/>
      <c r="F238" s="186"/>
      <c r="G238" s="187"/>
      <c r="H238" s="187"/>
      <c r="I238" s="187"/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2"/>
      <c r="U238" s="172"/>
      <c r="V238" s="172"/>
      <c r="W238" s="172"/>
      <c r="X238" s="172"/>
      <c r="Y238" s="172"/>
      <c r="Z238" s="172"/>
      <c r="AA238" s="172"/>
    </row>
    <row r="239" ht="24.75" customHeight="1">
      <c r="A239" s="172"/>
      <c r="B239" s="182"/>
      <c r="C239" s="217"/>
      <c r="D239" s="218"/>
      <c r="E239" s="199"/>
      <c r="F239" s="186"/>
      <c r="G239" s="187"/>
      <c r="H239" s="187"/>
      <c r="I239" s="187"/>
      <c r="J239" s="172"/>
      <c r="K239" s="172"/>
      <c r="L239" s="172"/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172"/>
      <c r="X239" s="172"/>
      <c r="Y239" s="172"/>
      <c r="Z239" s="172"/>
      <c r="AA239" s="172"/>
    </row>
    <row r="240" ht="24.75" customHeight="1">
      <c r="A240" s="172"/>
      <c r="B240" s="182"/>
      <c r="C240" s="217"/>
      <c r="D240" s="218"/>
      <c r="E240" s="199"/>
      <c r="F240" s="186"/>
      <c r="G240" s="187"/>
      <c r="H240" s="187"/>
      <c r="I240" s="187"/>
      <c r="J240" s="172"/>
      <c r="K240" s="172"/>
      <c r="L240" s="172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172"/>
      <c r="X240" s="172"/>
      <c r="Y240" s="172"/>
      <c r="Z240" s="172"/>
      <c r="AA240" s="172"/>
    </row>
    <row r="241" ht="24.75" customHeight="1">
      <c r="A241" s="172"/>
      <c r="B241" s="182"/>
      <c r="C241" s="217"/>
      <c r="D241" s="218"/>
      <c r="E241" s="199"/>
      <c r="F241" s="186"/>
      <c r="G241" s="187"/>
      <c r="H241" s="187"/>
      <c r="I241" s="187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</row>
    <row r="242" ht="24.75" customHeight="1">
      <c r="A242" s="172"/>
      <c r="B242" s="182"/>
      <c r="C242" s="217"/>
      <c r="D242" s="218"/>
      <c r="E242" s="199"/>
      <c r="F242" s="186"/>
      <c r="G242" s="187"/>
      <c r="H242" s="187"/>
      <c r="I242" s="187"/>
      <c r="J242" s="172"/>
      <c r="K242" s="172"/>
      <c r="L242" s="172"/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172"/>
      <c r="X242" s="172"/>
      <c r="Y242" s="172"/>
      <c r="Z242" s="172"/>
      <c r="AA242" s="172"/>
    </row>
    <row r="243" ht="24.75" customHeight="1">
      <c r="A243" s="172"/>
      <c r="B243" s="182"/>
      <c r="C243" s="217" t="s">
        <v>3</v>
      </c>
      <c r="D243" s="218">
        <f>SUM(D3:D242)</f>
        <v>246041860.3</v>
      </c>
      <c r="E243" s="199"/>
      <c r="F243" s="186"/>
      <c r="G243" s="187"/>
      <c r="H243" s="187"/>
      <c r="I243" s="187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</row>
    <row r="244" ht="24.75" customHeight="1">
      <c r="A244" s="172"/>
      <c r="B244" s="182"/>
      <c r="C244" s="217"/>
      <c r="D244" s="218"/>
      <c r="E244" s="199"/>
      <c r="F244" s="186"/>
      <c r="G244" s="187"/>
      <c r="H244" s="187"/>
      <c r="I244" s="187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</row>
    <row r="245" ht="24.75" customHeight="1">
      <c r="A245" s="172"/>
      <c r="B245" s="182"/>
      <c r="C245" s="183"/>
      <c r="D245" s="218"/>
      <c r="E245" s="199"/>
      <c r="F245" s="186"/>
      <c r="G245" s="187"/>
      <c r="H245" s="187"/>
      <c r="I245" s="187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</row>
    <row r="246" ht="24.75" customHeight="1">
      <c r="A246" s="172"/>
      <c r="B246" s="182" t="s">
        <v>427</v>
      </c>
      <c r="C246" s="183">
        <v>44500.0</v>
      </c>
      <c r="D246" s="218">
        <v>5833136.72</v>
      </c>
      <c r="E246" s="193"/>
      <c r="F246" s="186"/>
      <c r="G246" s="187"/>
      <c r="H246" s="187" t="s">
        <v>156</v>
      </c>
      <c r="I246" s="187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</row>
    <row r="247" ht="24.75" customHeight="1">
      <c r="A247" s="172"/>
      <c r="B247" s="182" t="s">
        <v>428</v>
      </c>
      <c r="C247" s="183">
        <v>44500.0</v>
      </c>
      <c r="D247" s="218">
        <v>0.71</v>
      </c>
      <c r="E247" s="193"/>
      <c r="F247" s="186"/>
      <c r="G247" s="187"/>
      <c r="H247" s="187" t="s">
        <v>156</v>
      </c>
      <c r="I247" s="187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</row>
    <row r="248" ht="24.75" customHeight="1">
      <c r="A248" s="172"/>
      <c r="B248" s="182" t="s">
        <v>429</v>
      </c>
      <c r="C248" s="183">
        <v>44500.0</v>
      </c>
      <c r="D248" s="218">
        <v>266401.0</v>
      </c>
      <c r="E248" s="193"/>
      <c r="F248" s="186"/>
      <c r="G248" s="187"/>
      <c r="H248" s="187" t="s">
        <v>147</v>
      </c>
      <c r="I248" s="187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</row>
    <row r="249" ht="24.75" customHeight="1">
      <c r="A249" s="172"/>
      <c r="B249" s="182" t="s">
        <v>430</v>
      </c>
      <c r="C249" s="183">
        <v>44500.0</v>
      </c>
      <c r="D249" s="218">
        <v>2962950.0</v>
      </c>
      <c r="E249" s="193"/>
      <c r="F249" s="186"/>
      <c r="G249" s="187"/>
      <c r="H249" s="187" t="s">
        <v>147</v>
      </c>
      <c r="I249" s="187"/>
      <c r="J249" s="172"/>
      <c r="K249" s="172"/>
      <c r="L249" s="172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172"/>
      <c r="Z249" s="172"/>
      <c r="AA249" s="172"/>
    </row>
    <row r="250" ht="24.75" customHeight="1">
      <c r="A250" s="172"/>
      <c r="B250" s="182"/>
      <c r="C250" s="183"/>
      <c r="D250" s="218"/>
      <c r="E250" s="193"/>
      <c r="F250" s="186"/>
      <c r="G250" s="187"/>
      <c r="H250" s="187"/>
      <c r="I250" s="187"/>
      <c r="J250" s="172"/>
      <c r="K250" s="172"/>
      <c r="L250" s="172"/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172"/>
      <c r="Z250" s="172"/>
      <c r="AA250" s="172"/>
    </row>
    <row r="251" ht="24.75" customHeight="1">
      <c r="A251" s="172"/>
      <c r="B251" s="182"/>
      <c r="C251" s="183"/>
      <c r="D251" s="218"/>
      <c r="E251" s="193"/>
      <c r="F251" s="186"/>
      <c r="G251" s="187"/>
      <c r="H251" s="187"/>
      <c r="I251" s="187"/>
      <c r="J251" s="172"/>
      <c r="K251" s="172"/>
      <c r="L251" s="172"/>
      <c r="M251" s="172"/>
      <c r="N251" s="172"/>
      <c r="O251" s="172"/>
      <c r="P251" s="172"/>
      <c r="Q251" s="172"/>
      <c r="R251" s="172"/>
      <c r="S251" s="172"/>
      <c r="T251" s="172"/>
      <c r="U251" s="172"/>
      <c r="V251" s="172"/>
      <c r="W251" s="172"/>
      <c r="X251" s="172"/>
      <c r="Y251" s="172"/>
      <c r="Z251" s="172"/>
      <c r="AA251" s="172"/>
    </row>
    <row r="252" ht="24.75" customHeight="1">
      <c r="A252" s="172"/>
      <c r="B252" s="219"/>
      <c r="C252" s="183"/>
      <c r="D252" s="218"/>
      <c r="E252" s="193"/>
      <c r="F252" s="186"/>
      <c r="G252" s="187"/>
      <c r="H252" s="187"/>
      <c r="I252" s="187"/>
      <c r="J252" s="172"/>
      <c r="K252" s="172"/>
      <c r="L252" s="172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</row>
    <row r="253" ht="24.75" customHeight="1">
      <c r="A253" s="172"/>
      <c r="B253" s="182"/>
      <c r="C253" s="183"/>
      <c r="D253" s="218"/>
      <c r="E253" s="193"/>
      <c r="F253" s="186"/>
      <c r="G253" s="187"/>
      <c r="H253" s="187"/>
      <c r="I253" s="187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</row>
    <row r="254" ht="24.75" customHeight="1">
      <c r="A254" s="172"/>
      <c r="B254" s="182"/>
      <c r="C254" s="183"/>
      <c r="D254" s="218"/>
      <c r="E254" s="193"/>
      <c r="F254" s="186"/>
      <c r="G254" s="187"/>
      <c r="H254" s="187"/>
      <c r="I254" s="187"/>
      <c r="J254" s="172"/>
      <c r="K254" s="172"/>
      <c r="L254" s="172"/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  <c r="AA254" s="172"/>
    </row>
    <row r="255" ht="24.75" customHeight="1">
      <c r="A255" s="172"/>
      <c r="B255" s="182"/>
      <c r="C255" s="183"/>
      <c r="D255" s="218"/>
      <c r="E255" s="193"/>
      <c r="F255" s="186"/>
      <c r="G255" s="187"/>
      <c r="H255" s="187"/>
      <c r="I255" s="187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</row>
    <row r="256" ht="24.75" customHeight="1"/>
    <row r="257" ht="43.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2:$I$48"/>
  <mergeCells count="1">
    <mergeCell ref="K2:S2"/>
  </mergeCells>
  <conditionalFormatting sqref="D1:D1000">
    <cfRule type="expression" dxfId="0" priority="1">
      <formula>LEN(TRIM(D1))&gt;0</formula>
    </cfRule>
  </conditionalFormatting>
  <printOptions/>
  <pageMargins bottom="0.75" footer="0.0" header="0.0" left="0.7" right="0.7" top="0.75"/>
  <pageSetup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34343"/>
    <pageSetUpPr/>
  </sheetPr>
  <sheetViews>
    <sheetView workbookViewId="0"/>
  </sheetViews>
  <sheetFormatPr customHeight="1" defaultColWidth="11.22" defaultRowHeight="15.0"/>
  <cols>
    <col customWidth="1" min="1" max="1" width="8.67"/>
    <col customWidth="1" min="2" max="2" width="19.56"/>
    <col customWidth="1" min="3" max="3" width="8.67"/>
    <col customWidth="1" min="4" max="4" width="10.78"/>
    <col customWidth="1" min="5" max="6" width="8.67"/>
    <col customWidth="1" min="7" max="7" width="4.0"/>
    <col customWidth="1" min="8" max="8" width="30.22"/>
    <col customWidth="1" min="9" max="9" width="10.11"/>
    <col customWidth="1" min="10" max="11" width="8.67"/>
    <col customWidth="1" min="12" max="12" width="12.11"/>
    <col customWidth="1" min="13" max="20" width="8.67"/>
  </cols>
  <sheetData>
    <row r="1">
      <c r="A1" s="220"/>
      <c r="B1" s="220"/>
      <c r="C1" s="220"/>
      <c r="D1" s="221" t="s">
        <v>431</v>
      </c>
    </row>
    <row r="2">
      <c r="A2" s="222" t="s">
        <v>432</v>
      </c>
      <c r="B2" s="222" t="s">
        <v>79</v>
      </c>
      <c r="C2" s="222" t="s">
        <v>433</v>
      </c>
    </row>
    <row r="3">
      <c r="A3" s="223">
        <v>1.0</v>
      </c>
      <c r="B3" s="222" t="s">
        <v>434</v>
      </c>
      <c r="C3" s="222" t="s">
        <v>435</v>
      </c>
    </row>
    <row r="4">
      <c r="A4" s="223">
        <v>2.0</v>
      </c>
      <c r="B4" s="222" t="s">
        <v>436</v>
      </c>
      <c r="C4" s="222" t="s">
        <v>437</v>
      </c>
      <c r="H4" s="224" t="s">
        <v>438</v>
      </c>
      <c r="I4" s="225" t="s">
        <v>439</v>
      </c>
      <c r="J4" s="226" t="s">
        <v>82</v>
      </c>
      <c r="K4" s="225" t="s">
        <v>440</v>
      </c>
      <c r="L4" s="225" t="s">
        <v>441</v>
      </c>
    </row>
    <row r="5">
      <c r="A5" s="223">
        <v>3.0</v>
      </c>
      <c r="B5" s="222" t="s">
        <v>442</v>
      </c>
      <c r="C5" s="222" t="s">
        <v>443</v>
      </c>
      <c r="H5" s="103" t="s">
        <v>444</v>
      </c>
      <c r="I5" s="103" t="s">
        <v>445</v>
      </c>
      <c r="J5" s="227">
        <v>13490.0</v>
      </c>
      <c r="K5" s="228">
        <v>0.15</v>
      </c>
      <c r="L5" s="227">
        <f t="shared" ref="L5:L7" si="1">J5*(1-K5)</f>
        <v>11466.5</v>
      </c>
    </row>
    <row r="6">
      <c r="A6" s="223">
        <v>4.0</v>
      </c>
      <c r="B6" s="222" t="s">
        <v>446</v>
      </c>
      <c r="C6" s="222" t="s">
        <v>447</v>
      </c>
      <c r="D6" s="227"/>
      <c r="E6" s="227"/>
      <c r="H6" s="103" t="s">
        <v>448</v>
      </c>
      <c r="I6" s="103" t="s">
        <v>449</v>
      </c>
      <c r="J6" s="227">
        <v>13490.0</v>
      </c>
      <c r="K6" s="228">
        <v>0.15</v>
      </c>
      <c r="L6" s="227">
        <f t="shared" si="1"/>
        <v>11466.5</v>
      </c>
    </row>
    <row r="7">
      <c r="A7" s="223">
        <v>5.0</v>
      </c>
      <c r="B7" s="222" t="s">
        <v>450</v>
      </c>
      <c r="C7" s="222" t="s">
        <v>451</v>
      </c>
      <c r="D7" s="227"/>
      <c r="E7" s="227"/>
      <c r="H7" s="103" t="s">
        <v>452</v>
      </c>
      <c r="I7" s="103" t="s">
        <v>449</v>
      </c>
      <c r="J7" s="227">
        <v>18890.0</v>
      </c>
      <c r="K7" s="228">
        <v>0.07</v>
      </c>
      <c r="L7" s="227">
        <f t="shared" si="1"/>
        <v>17567.7</v>
      </c>
    </row>
    <row r="8">
      <c r="A8" s="223">
        <v>6.0</v>
      </c>
      <c r="B8" s="222" t="s">
        <v>453</v>
      </c>
      <c r="C8" s="222" t="s">
        <v>454</v>
      </c>
      <c r="D8" s="227"/>
      <c r="E8" s="227"/>
      <c r="J8" s="227"/>
      <c r="K8" s="228"/>
      <c r="L8" s="227"/>
      <c r="N8" s="227"/>
    </row>
    <row r="9">
      <c r="A9" s="223">
        <v>7.0</v>
      </c>
      <c r="B9" s="222" t="s">
        <v>455</v>
      </c>
      <c r="C9" s="222" t="s">
        <v>456</v>
      </c>
      <c r="D9" s="227"/>
      <c r="E9" s="227"/>
      <c r="J9" s="227"/>
      <c r="K9" s="228"/>
      <c r="L9" s="227"/>
    </row>
    <row r="10">
      <c r="A10" s="223">
        <v>8.0</v>
      </c>
      <c r="B10" s="222" t="s">
        <v>457</v>
      </c>
      <c r="C10" s="222" t="s">
        <v>458</v>
      </c>
      <c r="D10" s="227">
        <f>1400/10</f>
        <v>140</v>
      </c>
      <c r="E10" s="227"/>
      <c r="J10" s="227"/>
      <c r="K10" s="227"/>
      <c r="L10" s="227"/>
    </row>
    <row r="11">
      <c r="A11" s="223">
        <v>9.0</v>
      </c>
      <c r="B11" s="222" t="s">
        <v>459</v>
      </c>
      <c r="C11" s="222" t="s">
        <v>451</v>
      </c>
      <c r="D11" s="227"/>
      <c r="E11" s="227"/>
      <c r="H11" s="229" t="s">
        <v>460</v>
      </c>
      <c r="I11" s="230" t="s">
        <v>461</v>
      </c>
      <c r="J11" s="230" t="s">
        <v>462</v>
      </c>
      <c r="K11" s="231" t="s">
        <v>463</v>
      </c>
      <c r="L11" s="230" t="s">
        <v>464</v>
      </c>
      <c r="M11" s="230" t="s">
        <v>465</v>
      </c>
    </row>
    <row r="12">
      <c r="A12" s="223">
        <v>10.0</v>
      </c>
      <c r="B12" s="222" t="s">
        <v>466</v>
      </c>
      <c r="C12" s="222" t="s">
        <v>467</v>
      </c>
      <c r="D12" s="227">
        <v>1200.0</v>
      </c>
      <c r="E12" s="227"/>
      <c r="H12" s="103" t="s">
        <v>468</v>
      </c>
      <c r="I12" s="227">
        <v>45947.0</v>
      </c>
      <c r="J12" s="227">
        <v>82132.0</v>
      </c>
      <c r="K12" s="227">
        <v>29700.0</v>
      </c>
      <c r="L12" s="227">
        <v>17955.0</v>
      </c>
      <c r="M12" s="227">
        <v>52715.0</v>
      </c>
    </row>
    <row r="13">
      <c r="A13" s="223">
        <v>11.0</v>
      </c>
      <c r="B13" s="222" t="s">
        <v>469</v>
      </c>
      <c r="C13" s="222" t="s">
        <v>470</v>
      </c>
      <c r="D13" s="227"/>
      <c r="E13" s="227"/>
      <c r="H13" s="103" t="s">
        <v>471</v>
      </c>
      <c r="I13" s="227">
        <v>90460.0</v>
      </c>
      <c r="J13" s="227"/>
      <c r="K13" s="227">
        <v>95900.0</v>
      </c>
      <c r="L13" s="227"/>
      <c r="M13" s="227">
        <v>90000.0</v>
      </c>
    </row>
    <row r="14">
      <c r="A14" s="223">
        <v>12.0</v>
      </c>
      <c r="B14" s="222" t="s">
        <v>472</v>
      </c>
      <c r="C14" s="222" t="s">
        <v>473</v>
      </c>
      <c r="D14" s="227"/>
      <c r="E14" s="227"/>
      <c r="H14" s="103" t="s">
        <v>474</v>
      </c>
      <c r="I14" s="227">
        <v>90585.0</v>
      </c>
      <c r="J14" s="227">
        <f>53088+10964+4176+10372+14624+22792</f>
        <v>116016</v>
      </c>
      <c r="K14" s="227">
        <v>119690.0</v>
      </c>
      <c r="L14" s="227"/>
      <c r="M14" s="227"/>
    </row>
    <row r="15">
      <c r="A15" s="223">
        <v>13.0</v>
      </c>
      <c r="B15" s="222" t="s">
        <v>475</v>
      </c>
      <c r="C15" s="222" t="s">
        <v>473</v>
      </c>
      <c r="D15" s="227"/>
      <c r="E15" s="227"/>
      <c r="H15" s="103" t="s">
        <v>476</v>
      </c>
      <c r="I15" s="227">
        <v>90585.0</v>
      </c>
      <c r="J15" s="227">
        <f>53088+14624+22792</f>
        <v>90504</v>
      </c>
      <c r="K15" s="227"/>
      <c r="L15" s="227"/>
      <c r="M15" s="227">
        <v>49700.0</v>
      </c>
    </row>
    <row r="16">
      <c r="A16" s="223">
        <v>14.0</v>
      </c>
      <c r="B16" s="222" t="s">
        <v>477</v>
      </c>
      <c r="C16" s="222" t="s">
        <v>478</v>
      </c>
      <c r="D16" s="227"/>
      <c r="E16" s="227"/>
      <c r="H16" s="103" t="s">
        <v>479</v>
      </c>
      <c r="I16" s="227">
        <v>61017.0</v>
      </c>
      <c r="J16" s="227"/>
      <c r="K16" s="227">
        <v>35010.0</v>
      </c>
      <c r="L16" s="227">
        <v>33000.0</v>
      </c>
      <c r="M16" s="227">
        <v>45825.0</v>
      </c>
    </row>
    <row r="17">
      <c r="A17" s="223">
        <v>15.0</v>
      </c>
      <c r="B17" s="222" t="s">
        <v>480</v>
      </c>
      <c r="C17" s="222" t="s">
        <v>478</v>
      </c>
      <c r="D17" s="227"/>
      <c r="E17" s="227"/>
      <c r="H17" s="103" t="s">
        <v>481</v>
      </c>
      <c r="I17" s="227">
        <v>58586.0</v>
      </c>
      <c r="J17" s="227"/>
      <c r="K17" s="227">
        <v>97600.0</v>
      </c>
      <c r="L17" s="227">
        <v>64125.0</v>
      </c>
      <c r="M17" s="227">
        <v>93300.0</v>
      </c>
    </row>
    <row r="18">
      <c r="A18" s="223">
        <v>16.0</v>
      </c>
      <c r="B18" s="222" t="s">
        <v>482</v>
      </c>
      <c r="C18" s="222" t="s">
        <v>478</v>
      </c>
      <c r="D18" s="227"/>
      <c r="E18" s="227"/>
      <c r="H18" s="103" t="s">
        <v>483</v>
      </c>
      <c r="I18" s="227">
        <v>51000.0</v>
      </c>
      <c r="J18" s="227">
        <v>53156.0</v>
      </c>
      <c r="K18" s="227">
        <v>25410.0</v>
      </c>
      <c r="L18" s="227"/>
      <c r="M18" s="227">
        <v>36010.0</v>
      </c>
    </row>
    <row r="19">
      <c r="A19" s="223">
        <v>17.0</v>
      </c>
      <c r="B19" s="222" t="s">
        <v>484</v>
      </c>
      <c r="C19" s="222" t="s">
        <v>478</v>
      </c>
      <c r="D19" s="227"/>
      <c r="E19" s="227"/>
      <c r="H19" s="103" t="s">
        <v>485</v>
      </c>
      <c r="J19" s="227">
        <v>12356.0</v>
      </c>
    </row>
    <row r="20">
      <c r="A20" s="223">
        <v>18.0</v>
      </c>
      <c r="B20" s="222" t="s">
        <v>486</v>
      </c>
      <c r="C20" s="222" t="s">
        <v>478</v>
      </c>
      <c r="D20" s="227"/>
      <c r="E20" s="227"/>
      <c r="H20" s="103" t="s">
        <v>487</v>
      </c>
      <c r="J20" s="227">
        <v>17248.0</v>
      </c>
    </row>
    <row r="21" ht="15.75" customHeight="1">
      <c r="A21" s="223">
        <v>19.0</v>
      </c>
      <c r="B21" s="222" t="s">
        <v>488</v>
      </c>
      <c r="C21" s="222" t="s">
        <v>473</v>
      </c>
      <c r="D21" s="227"/>
      <c r="E21" s="227"/>
      <c r="H21" s="103" t="s">
        <v>489</v>
      </c>
      <c r="I21" s="227"/>
      <c r="J21" s="227">
        <v>20064.0</v>
      </c>
      <c r="K21" s="227"/>
      <c r="L21" s="227"/>
    </row>
    <row r="22" ht="15.75" customHeight="1">
      <c r="A22" s="223">
        <v>20.0</v>
      </c>
      <c r="B22" s="222" t="s">
        <v>490</v>
      </c>
      <c r="C22" s="222" t="s">
        <v>478</v>
      </c>
      <c r="D22" s="227"/>
      <c r="E22" s="227"/>
      <c r="H22" s="103" t="s">
        <v>491</v>
      </c>
      <c r="J22" s="227">
        <v>4360.0</v>
      </c>
    </row>
    <row r="23" ht="15.75" customHeight="1">
      <c r="A23" s="223">
        <v>21.0</v>
      </c>
      <c r="B23" s="222" t="s">
        <v>492</v>
      </c>
      <c r="C23" s="222" t="s">
        <v>493</v>
      </c>
      <c r="D23" s="227"/>
      <c r="E23" s="227"/>
      <c r="H23" s="103" t="s">
        <v>494</v>
      </c>
      <c r="J23" s="227">
        <v>12500.0</v>
      </c>
    </row>
    <row r="24" ht="15.75" customHeight="1">
      <c r="A24" s="223">
        <v>22.0</v>
      </c>
      <c r="B24" s="222" t="s">
        <v>495</v>
      </c>
      <c r="C24" s="222" t="s">
        <v>496</v>
      </c>
      <c r="D24" s="227">
        <v>500.0</v>
      </c>
      <c r="E24" s="227"/>
      <c r="H24" s="103" t="s">
        <v>497</v>
      </c>
      <c r="J24" s="227">
        <v>36924.0</v>
      </c>
      <c r="L24" s="232"/>
    </row>
    <row r="25" ht="15.75" customHeight="1">
      <c r="A25" s="223">
        <v>23.0</v>
      </c>
      <c r="B25" s="222" t="s">
        <v>498</v>
      </c>
      <c r="C25" s="222" t="s">
        <v>467</v>
      </c>
      <c r="D25" s="227"/>
      <c r="E25" s="227"/>
    </row>
    <row r="26" ht="15.75" customHeight="1">
      <c r="A26" s="223">
        <v>24.0</v>
      </c>
      <c r="B26" s="222" t="s">
        <v>499</v>
      </c>
      <c r="C26" s="222" t="s">
        <v>478</v>
      </c>
      <c r="D26" s="227"/>
      <c r="E26" s="227"/>
    </row>
    <row r="27" ht="15.75" customHeight="1">
      <c r="A27" s="223">
        <v>25.0</v>
      </c>
      <c r="B27" s="222" t="s">
        <v>500</v>
      </c>
      <c r="C27" s="222" t="s">
        <v>478</v>
      </c>
      <c r="D27" s="227"/>
      <c r="E27" s="227"/>
    </row>
    <row r="28" ht="15.75" customHeight="1">
      <c r="A28" s="223">
        <v>26.0</v>
      </c>
      <c r="B28" s="222" t="s">
        <v>501</v>
      </c>
      <c r="C28" s="222" t="s">
        <v>478</v>
      </c>
      <c r="D28" s="227"/>
      <c r="E28" s="227"/>
      <c r="H28" s="229" t="s">
        <v>502</v>
      </c>
      <c r="I28" s="230" t="s">
        <v>503</v>
      </c>
      <c r="J28" s="230" t="s">
        <v>504</v>
      </c>
      <c r="K28" s="230" t="s">
        <v>505</v>
      </c>
      <c r="L28" s="230" t="s">
        <v>506</v>
      </c>
      <c r="M28" s="230" t="s">
        <v>507</v>
      </c>
      <c r="N28" s="230" t="s">
        <v>508</v>
      </c>
      <c r="O28" s="230" t="s">
        <v>509</v>
      </c>
      <c r="Q28" s="233" t="s">
        <v>503</v>
      </c>
      <c r="R28" s="233" t="s">
        <v>510</v>
      </c>
      <c r="S28" s="233" t="s">
        <v>511</v>
      </c>
      <c r="T28" s="233" t="s">
        <v>512</v>
      </c>
    </row>
    <row r="29" ht="15.75" customHeight="1">
      <c r="A29" s="223">
        <v>27.0</v>
      </c>
      <c r="B29" s="222" t="s">
        <v>513</v>
      </c>
      <c r="C29" s="222" t="s">
        <v>478</v>
      </c>
      <c r="D29" s="227"/>
      <c r="E29" s="227"/>
      <c r="G29" s="103">
        <v>1.0</v>
      </c>
      <c r="H29" s="103" t="s">
        <v>514</v>
      </c>
      <c r="I29" s="103">
        <v>10.0</v>
      </c>
      <c r="J29" s="227">
        <v>37125.0</v>
      </c>
      <c r="K29" s="227">
        <v>4000.0</v>
      </c>
      <c r="L29" s="227">
        <v>33558.0</v>
      </c>
      <c r="M29" s="227" t="s">
        <v>515</v>
      </c>
      <c r="N29" s="103" t="s">
        <v>516</v>
      </c>
      <c r="O29" s="227" t="s">
        <v>516</v>
      </c>
      <c r="Q29" s="103">
        <v>10.0</v>
      </c>
      <c r="R29" s="227">
        <f t="shared" ref="R29:R33" si="2">L29</f>
        <v>33558</v>
      </c>
      <c r="S29" s="227">
        <f t="shared" ref="S29:S42" si="3">Q29*R29</f>
        <v>335580</v>
      </c>
      <c r="T29" s="103" t="s">
        <v>506</v>
      </c>
    </row>
    <row r="30" ht="15.75" customHeight="1">
      <c r="A30" s="223">
        <v>28.0</v>
      </c>
      <c r="B30" s="222" t="s">
        <v>517</v>
      </c>
      <c r="C30" s="222" t="s">
        <v>518</v>
      </c>
      <c r="D30" s="227"/>
      <c r="E30" s="227"/>
      <c r="G30" s="103">
        <v>2.0</v>
      </c>
      <c r="H30" s="103" t="s">
        <v>519</v>
      </c>
      <c r="I30" s="103">
        <v>9.0</v>
      </c>
      <c r="J30" s="227">
        <v>59400.0</v>
      </c>
      <c r="K30" s="227"/>
      <c r="L30" s="227">
        <v>55944.0</v>
      </c>
      <c r="M30" s="227" t="s">
        <v>520</v>
      </c>
      <c r="O30" s="227"/>
      <c r="Q30" s="103">
        <v>9.0</v>
      </c>
      <c r="R30" s="227">
        <f t="shared" si="2"/>
        <v>55944</v>
      </c>
      <c r="S30" s="227">
        <f t="shared" si="3"/>
        <v>503496</v>
      </c>
      <c r="T30" s="103" t="s">
        <v>506</v>
      </c>
    </row>
    <row r="31" ht="15.75" customHeight="1">
      <c r="A31" s="223">
        <v>29.0</v>
      </c>
      <c r="B31" s="222" t="s">
        <v>521</v>
      </c>
      <c r="C31" s="222" t="s">
        <v>518</v>
      </c>
      <c r="D31" s="227"/>
      <c r="E31" s="227"/>
      <c r="G31" s="103">
        <v>3.0</v>
      </c>
      <c r="H31" s="103" t="s">
        <v>522</v>
      </c>
      <c r="I31" s="103">
        <v>1.0</v>
      </c>
      <c r="J31" s="227">
        <v>51200.0</v>
      </c>
      <c r="K31" s="227"/>
      <c r="L31" s="227">
        <v>41958.0</v>
      </c>
      <c r="M31" s="227"/>
      <c r="O31" s="227"/>
      <c r="Q31" s="103">
        <v>1.0</v>
      </c>
      <c r="R31" s="227">
        <f t="shared" si="2"/>
        <v>41958</v>
      </c>
      <c r="S31" s="227">
        <f t="shared" si="3"/>
        <v>41958</v>
      </c>
      <c r="T31" s="103" t="s">
        <v>506</v>
      </c>
    </row>
    <row r="32" ht="15.75" customHeight="1">
      <c r="A32" s="223">
        <v>30.0</v>
      </c>
      <c r="B32" s="222" t="s">
        <v>523</v>
      </c>
      <c r="C32" s="222" t="s">
        <v>493</v>
      </c>
      <c r="D32" s="227"/>
      <c r="E32" s="227"/>
      <c r="G32" s="103">
        <v>4.0</v>
      </c>
      <c r="H32" s="103" t="s">
        <v>524</v>
      </c>
      <c r="I32" s="103">
        <v>9.0</v>
      </c>
      <c r="J32" s="227">
        <v>92855.0</v>
      </c>
      <c r="K32" s="227">
        <v>66150.0</v>
      </c>
      <c r="L32" s="227">
        <v>63756.0</v>
      </c>
      <c r="M32" s="227"/>
      <c r="O32" s="227"/>
      <c r="Q32" s="103">
        <v>9.0</v>
      </c>
      <c r="R32" s="227">
        <f t="shared" si="2"/>
        <v>63756</v>
      </c>
      <c r="S32" s="227">
        <f t="shared" si="3"/>
        <v>573804</v>
      </c>
      <c r="T32" s="103" t="s">
        <v>506</v>
      </c>
    </row>
    <row r="33" ht="15.75" customHeight="1">
      <c r="A33" s="223">
        <v>31.0</v>
      </c>
      <c r="B33" s="222" t="s">
        <v>525</v>
      </c>
      <c r="C33" s="222" t="s">
        <v>526</v>
      </c>
      <c r="D33" s="227"/>
      <c r="E33" s="227"/>
      <c r="G33" s="103">
        <v>5.0</v>
      </c>
      <c r="H33" s="103" t="s">
        <v>527</v>
      </c>
      <c r="I33" s="103">
        <v>8.0</v>
      </c>
      <c r="J33" s="227">
        <v>5950.0</v>
      </c>
      <c r="K33" s="227"/>
      <c r="L33" s="227">
        <v>6800.0</v>
      </c>
      <c r="M33" s="227"/>
      <c r="O33" s="227"/>
      <c r="Q33" s="103">
        <v>8.0</v>
      </c>
      <c r="R33" s="227">
        <f t="shared" si="2"/>
        <v>6800</v>
      </c>
      <c r="S33" s="227">
        <f t="shared" si="3"/>
        <v>54400</v>
      </c>
      <c r="T33" s="103" t="s">
        <v>506</v>
      </c>
    </row>
    <row r="34" ht="15.75" customHeight="1">
      <c r="A34" s="223">
        <v>32.0</v>
      </c>
      <c r="B34" s="222" t="s">
        <v>528</v>
      </c>
      <c r="C34" s="222" t="s">
        <v>493</v>
      </c>
      <c r="D34" s="227"/>
      <c r="E34" s="227"/>
      <c r="G34" s="103">
        <v>6.0</v>
      </c>
      <c r="H34" s="103" t="s">
        <v>529</v>
      </c>
      <c r="I34" s="103">
        <v>1.0</v>
      </c>
      <c r="J34" s="227">
        <v>758625.0</v>
      </c>
      <c r="K34" s="227">
        <f>94500*4</f>
        <v>378000</v>
      </c>
      <c r="L34" s="227"/>
      <c r="M34" s="227"/>
      <c r="O34" s="227"/>
      <c r="Q34" s="103">
        <v>1.0</v>
      </c>
      <c r="R34" s="227">
        <f t="shared" ref="R34:R35" si="4">K34</f>
        <v>378000</v>
      </c>
      <c r="S34" s="227">
        <f t="shared" si="3"/>
        <v>378000</v>
      </c>
      <c r="T34" s="103" t="s">
        <v>505</v>
      </c>
    </row>
    <row r="35" ht="15.75" customHeight="1">
      <c r="A35" s="223">
        <v>33.0</v>
      </c>
      <c r="B35" s="222" t="s">
        <v>530</v>
      </c>
      <c r="C35" s="222" t="s">
        <v>493</v>
      </c>
      <c r="D35" s="227"/>
      <c r="E35" s="227"/>
      <c r="G35" s="103">
        <v>7.0</v>
      </c>
      <c r="H35" s="103" t="s">
        <v>531</v>
      </c>
      <c r="I35" s="103">
        <v>1.0</v>
      </c>
      <c r="J35" s="227">
        <v>383775.0</v>
      </c>
      <c r="K35" s="227">
        <v>149500.0</v>
      </c>
      <c r="L35" s="227"/>
      <c r="M35" s="227"/>
      <c r="O35" s="227"/>
      <c r="Q35" s="103">
        <v>1.0</v>
      </c>
      <c r="R35" s="227">
        <f t="shared" si="4"/>
        <v>149500</v>
      </c>
      <c r="S35" s="227">
        <f t="shared" si="3"/>
        <v>149500</v>
      </c>
      <c r="T35" s="103" t="s">
        <v>505</v>
      </c>
    </row>
    <row r="36" ht="15.75" customHeight="1">
      <c r="A36" s="223">
        <v>34.0</v>
      </c>
      <c r="B36" s="222" t="s">
        <v>532</v>
      </c>
      <c r="C36" s="222" t="s">
        <v>533</v>
      </c>
      <c r="D36" s="227"/>
      <c r="E36" s="227"/>
      <c r="G36" s="103">
        <v>9.0</v>
      </c>
      <c r="H36" s="103" t="s">
        <v>534</v>
      </c>
      <c r="I36" s="103">
        <v>32.0</v>
      </c>
      <c r="J36" s="227">
        <v>990.0</v>
      </c>
      <c r="K36" s="227"/>
      <c r="L36" s="227">
        <v>1400.0</v>
      </c>
      <c r="M36" s="227"/>
      <c r="O36" s="227"/>
      <c r="Q36" s="103">
        <v>32.0</v>
      </c>
      <c r="R36" s="227">
        <f>L36</f>
        <v>1400</v>
      </c>
      <c r="S36" s="227">
        <f t="shared" si="3"/>
        <v>44800</v>
      </c>
      <c r="T36" s="103"/>
    </row>
    <row r="37" ht="15.75" customHeight="1">
      <c r="A37" s="223">
        <v>35.0</v>
      </c>
      <c r="B37" s="222" t="s">
        <v>535</v>
      </c>
      <c r="C37" s="222" t="s">
        <v>536</v>
      </c>
      <c r="D37" s="227"/>
      <c r="E37" s="227"/>
      <c r="G37" s="103">
        <v>10.0</v>
      </c>
      <c r="H37" s="103" t="s">
        <v>537</v>
      </c>
      <c r="I37" s="103">
        <v>9.0</v>
      </c>
      <c r="J37" s="227">
        <v>5850.0</v>
      </c>
      <c r="K37" s="227"/>
      <c r="L37" s="227"/>
      <c r="M37" s="227"/>
      <c r="O37" s="227"/>
      <c r="Q37" s="103">
        <v>9.0</v>
      </c>
      <c r="S37" s="227">
        <f t="shared" si="3"/>
        <v>0</v>
      </c>
      <c r="T37" s="103"/>
    </row>
    <row r="38" ht="15.75" customHeight="1">
      <c r="A38" s="223">
        <v>36.0</v>
      </c>
      <c r="B38" s="222" t="s">
        <v>538</v>
      </c>
      <c r="C38" s="222" t="s">
        <v>478</v>
      </c>
      <c r="D38" s="227"/>
      <c r="E38" s="227"/>
      <c r="G38" s="103">
        <v>11.0</v>
      </c>
      <c r="H38" s="103" t="s">
        <v>539</v>
      </c>
      <c r="I38" s="103">
        <v>32.0</v>
      </c>
      <c r="J38" s="227">
        <v>1655.0</v>
      </c>
      <c r="K38" s="227"/>
      <c r="L38" s="227"/>
      <c r="M38" s="227"/>
      <c r="O38" s="227"/>
      <c r="Q38" s="103">
        <v>32.0</v>
      </c>
      <c r="S38" s="227">
        <f t="shared" si="3"/>
        <v>0</v>
      </c>
      <c r="T38" s="103"/>
    </row>
    <row r="39" ht="15.75" customHeight="1">
      <c r="A39" s="223">
        <v>37.0</v>
      </c>
      <c r="B39" s="222" t="s">
        <v>540</v>
      </c>
      <c r="C39" s="222" t="s">
        <v>541</v>
      </c>
      <c r="D39" s="227"/>
      <c r="E39" s="227"/>
      <c r="G39" s="103">
        <v>12.0</v>
      </c>
      <c r="H39" s="103" t="s">
        <v>542</v>
      </c>
      <c r="I39" s="103">
        <v>100.0</v>
      </c>
      <c r="J39" s="227">
        <v>2855.0</v>
      </c>
      <c r="K39" s="227"/>
      <c r="L39" s="227">
        <v>1860.0</v>
      </c>
      <c r="M39" s="227"/>
      <c r="O39" s="227"/>
      <c r="Q39" s="103">
        <v>100.0</v>
      </c>
      <c r="R39" s="227">
        <f>L39</f>
        <v>1860</v>
      </c>
      <c r="S39" s="227">
        <f t="shared" si="3"/>
        <v>186000</v>
      </c>
      <c r="T39" s="103"/>
    </row>
    <row r="40" ht="15.75" customHeight="1">
      <c r="A40" s="223">
        <v>38.0</v>
      </c>
      <c r="B40" s="222" t="s">
        <v>543</v>
      </c>
      <c r="C40" s="222" t="s">
        <v>447</v>
      </c>
      <c r="D40" s="227"/>
      <c r="E40" s="227"/>
      <c r="G40" s="103">
        <v>13.0</v>
      </c>
      <c r="H40" s="103" t="s">
        <v>544</v>
      </c>
      <c r="J40" s="227">
        <v>4800.0</v>
      </c>
      <c r="K40" s="227"/>
      <c r="L40" s="227">
        <v>26500.0</v>
      </c>
      <c r="M40" s="227"/>
      <c r="O40" s="227"/>
      <c r="S40" s="227">
        <f t="shared" si="3"/>
        <v>0</v>
      </c>
      <c r="T40" s="103"/>
    </row>
    <row r="41" ht="15.75" customHeight="1">
      <c r="A41" s="223">
        <v>39.0</v>
      </c>
      <c r="B41" s="222" t="s">
        <v>545</v>
      </c>
      <c r="C41" s="222" t="s">
        <v>546</v>
      </c>
      <c r="D41" s="227">
        <v>2600.0</v>
      </c>
      <c r="E41" s="227"/>
      <c r="G41" s="103">
        <v>14.0</v>
      </c>
      <c r="H41" s="103" t="s">
        <v>547</v>
      </c>
      <c r="I41" s="103">
        <v>117.0</v>
      </c>
      <c r="J41" s="227">
        <v>4500.0</v>
      </c>
      <c r="K41" s="227">
        <v>4000.0</v>
      </c>
      <c r="L41" s="227">
        <v>22600.0</v>
      </c>
      <c r="M41" s="227"/>
      <c r="O41" s="227"/>
      <c r="Q41" s="103">
        <v>117.0</v>
      </c>
      <c r="R41" s="227">
        <f t="shared" ref="R41:R42" si="5">K41</f>
        <v>4000</v>
      </c>
      <c r="S41" s="227">
        <f t="shared" si="3"/>
        <v>468000</v>
      </c>
      <c r="T41" s="103" t="s">
        <v>505</v>
      </c>
    </row>
    <row r="42" ht="15.75" customHeight="1">
      <c r="A42" s="223">
        <v>40.0</v>
      </c>
      <c r="B42" s="222" t="s">
        <v>548</v>
      </c>
      <c r="C42" s="222" t="s">
        <v>549</v>
      </c>
      <c r="D42" s="227">
        <v>1800.0</v>
      </c>
      <c r="E42" s="227"/>
      <c r="G42" s="103">
        <v>15.0</v>
      </c>
      <c r="H42" s="103" t="s">
        <v>550</v>
      </c>
      <c r="I42" s="103">
        <v>106.0</v>
      </c>
      <c r="J42" s="227">
        <v>11180.0</v>
      </c>
      <c r="K42" s="227">
        <v>4800.0</v>
      </c>
      <c r="L42" s="227">
        <v>21800.0</v>
      </c>
      <c r="M42" s="227"/>
      <c r="O42" s="227"/>
      <c r="Q42" s="103">
        <v>106.0</v>
      </c>
      <c r="R42" s="227">
        <f t="shared" si="5"/>
        <v>4800</v>
      </c>
      <c r="S42" s="227">
        <f t="shared" si="3"/>
        <v>508800</v>
      </c>
      <c r="T42" s="103" t="s">
        <v>505</v>
      </c>
    </row>
    <row r="43" ht="15.75" customHeight="1">
      <c r="A43" s="223">
        <v>41.0</v>
      </c>
      <c r="B43" s="222" t="s">
        <v>551</v>
      </c>
      <c r="C43" s="222" t="s">
        <v>552</v>
      </c>
      <c r="D43" s="227">
        <v>2000.0</v>
      </c>
      <c r="E43" s="227"/>
      <c r="M43" s="227"/>
      <c r="N43" s="227"/>
      <c r="R43" s="103"/>
      <c r="S43" s="227">
        <f>SUM(S29:S42)</f>
        <v>3244338</v>
      </c>
    </row>
    <row r="44" ht="15.75" customHeight="1">
      <c r="A44" s="223">
        <v>42.0</v>
      </c>
      <c r="B44" s="222" t="s">
        <v>553</v>
      </c>
      <c r="C44" s="222" t="s">
        <v>554</v>
      </c>
      <c r="D44" s="227"/>
      <c r="E44" s="227"/>
      <c r="H44" s="234"/>
      <c r="I44" s="235"/>
      <c r="J44" s="227"/>
      <c r="K44" s="227"/>
      <c r="L44" s="227"/>
      <c r="M44" s="227"/>
      <c r="N44" s="227"/>
      <c r="O44" s="227"/>
    </row>
    <row r="45" ht="15.75" customHeight="1">
      <c r="A45" s="223">
        <v>43.0</v>
      </c>
      <c r="B45" s="222" t="s">
        <v>555</v>
      </c>
      <c r="C45" s="222" t="s">
        <v>556</v>
      </c>
      <c r="D45" s="227"/>
      <c r="E45" s="227"/>
      <c r="J45" s="227"/>
      <c r="K45" s="227"/>
      <c r="L45" s="227"/>
      <c r="M45" s="227"/>
      <c r="N45" s="227"/>
      <c r="O45" s="227"/>
    </row>
    <row r="46" ht="15.75" customHeight="1">
      <c r="A46" s="223">
        <v>44.0</v>
      </c>
      <c r="B46" s="222" t="s">
        <v>557</v>
      </c>
      <c r="C46" s="222" t="s">
        <v>558</v>
      </c>
      <c r="D46" s="227"/>
      <c r="E46" s="227"/>
      <c r="J46" s="227"/>
      <c r="K46" s="227"/>
      <c r="L46" s="227"/>
      <c r="M46" s="227"/>
      <c r="N46" s="227"/>
      <c r="O46" s="227"/>
    </row>
    <row r="47" ht="15.75" customHeight="1">
      <c r="A47" s="223">
        <v>45.0</v>
      </c>
      <c r="B47" s="222" t="s">
        <v>559</v>
      </c>
      <c r="C47" s="222" t="s">
        <v>478</v>
      </c>
      <c r="D47" s="227"/>
      <c r="E47" s="227"/>
      <c r="J47" s="227"/>
      <c r="K47" s="227"/>
      <c r="L47" s="227"/>
      <c r="M47" s="227"/>
      <c r="N47" s="227"/>
      <c r="O47" s="227"/>
    </row>
    <row r="48" ht="15.75" customHeight="1">
      <c r="A48" s="223">
        <v>46.0</v>
      </c>
      <c r="B48" s="222" t="s">
        <v>560</v>
      </c>
      <c r="C48" s="222" t="s">
        <v>478</v>
      </c>
      <c r="D48" s="227"/>
      <c r="E48" s="227"/>
      <c r="J48" s="227"/>
      <c r="K48" s="227"/>
      <c r="L48" s="227"/>
      <c r="M48" s="227"/>
      <c r="N48" s="227"/>
      <c r="O48" s="227"/>
    </row>
    <row r="49" ht="15.75" customHeight="1">
      <c r="A49" s="223">
        <v>47.0</v>
      </c>
      <c r="B49" s="222" t="s">
        <v>561</v>
      </c>
      <c r="C49" s="222" t="s">
        <v>470</v>
      </c>
      <c r="D49" s="227"/>
      <c r="E49" s="227"/>
      <c r="J49" s="227"/>
      <c r="K49" s="227"/>
      <c r="L49" s="227"/>
      <c r="M49" s="227"/>
      <c r="N49" s="227"/>
      <c r="O49" s="227"/>
    </row>
    <row r="50" ht="15.75" customHeight="1">
      <c r="A50" s="223">
        <v>48.0</v>
      </c>
      <c r="B50" s="222" t="s">
        <v>562</v>
      </c>
      <c r="C50" s="222" t="s">
        <v>493</v>
      </c>
      <c r="D50" s="227"/>
      <c r="E50" s="227"/>
      <c r="J50" s="227"/>
      <c r="K50" s="227"/>
      <c r="L50" s="227"/>
      <c r="M50" s="227"/>
      <c r="N50" s="227"/>
      <c r="O50" s="227"/>
    </row>
    <row r="51" ht="15.75" customHeight="1">
      <c r="A51" s="223">
        <v>49.0</v>
      </c>
      <c r="B51" s="222" t="s">
        <v>563</v>
      </c>
      <c r="C51" s="222" t="s">
        <v>493</v>
      </c>
      <c r="D51" s="227"/>
      <c r="E51" s="227"/>
      <c r="I51" s="227"/>
      <c r="J51" s="227"/>
      <c r="K51" s="227"/>
      <c r="L51" s="227"/>
      <c r="M51" s="227"/>
      <c r="N51" s="227"/>
      <c r="O51" s="227"/>
    </row>
    <row r="52" ht="15.75" customHeight="1">
      <c r="A52" s="223">
        <v>50.0</v>
      </c>
      <c r="B52" s="222" t="s">
        <v>564</v>
      </c>
      <c r="C52" s="222" t="s">
        <v>565</v>
      </c>
      <c r="D52" s="227"/>
      <c r="E52" s="227"/>
      <c r="I52" s="227"/>
      <c r="J52" s="227"/>
      <c r="K52" s="227"/>
      <c r="L52" s="227"/>
      <c r="M52" s="227"/>
      <c r="N52" s="227"/>
      <c r="O52" s="227"/>
    </row>
    <row r="53" ht="15.75" customHeight="1">
      <c r="A53" s="223">
        <v>51.0</v>
      </c>
      <c r="B53" s="222" t="s">
        <v>566</v>
      </c>
      <c r="C53" s="222" t="s">
        <v>473</v>
      </c>
      <c r="D53" s="227"/>
      <c r="E53" s="227"/>
      <c r="I53" s="227"/>
      <c r="J53" s="227"/>
      <c r="K53" s="227"/>
      <c r="L53" s="227"/>
      <c r="M53" s="227"/>
      <c r="N53" s="227"/>
      <c r="O53" s="227"/>
    </row>
    <row r="54" ht="15.75" customHeight="1">
      <c r="A54" s="223">
        <v>52.0</v>
      </c>
      <c r="B54" s="222" t="s">
        <v>567</v>
      </c>
      <c r="C54" s="222" t="s">
        <v>568</v>
      </c>
      <c r="D54" s="227"/>
      <c r="E54" s="227"/>
      <c r="I54" s="227"/>
      <c r="J54" s="227"/>
      <c r="K54" s="227"/>
      <c r="L54" s="227"/>
      <c r="M54" s="227"/>
      <c r="N54" s="227"/>
      <c r="O54" s="227"/>
    </row>
    <row r="55" ht="15.75" customHeight="1">
      <c r="A55" s="223">
        <v>53.0</v>
      </c>
      <c r="B55" s="222" t="s">
        <v>569</v>
      </c>
      <c r="C55" s="222" t="s">
        <v>570</v>
      </c>
      <c r="D55" s="227"/>
      <c r="E55" s="227"/>
      <c r="I55" s="227"/>
      <c r="J55" s="227"/>
      <c r="K55" s="227"/>
      <c r="L55" s="227"/>
      <c r="M55" s="227"/>
      <c r="N55" s="227"/>
      <c r="O55" s="227"/>
    </row>
    <row r="56" ht="15.75" customHeight="1">
      <c r="A56" s="222"/>
      <c r="B56" s="222"/>
      <c r="C56" s="222"/>
      <c r="D56" s="227"/>
      <c r="E56" s="227"/>
      <c r="I56" s="227"/>
      <c r="J56" s="227"/>
      <c r="K56" s="227"/>
      <c r="L56" s="227"/>
      <c r="M56" s="227"/>
      <c r="N56" s="227"/>
      <c r="O56" s="227"/>
    </row>
    <row r="57" ht="15.75" customHeight="1">
      <c r="A57" s="222"/>
      <c r="B57" s="222"/>
      <c r="C57" s="222"/>
      <c r="D57" s="227"/>
      <c r="E57" s="227"/>
      <c r="I57" s="227"/>
      <c r="J57" s="227"/>
      <c r="K57" s="227"/>
      <c r="L57" s="227"/>
      <c r="M57" s="227"/>
      <c r="N57" s="227"/>
      <c r="O57" s="227"/>
    </row>
    <row r="58" ht="15.75" customHeight="1">
      <c r="A58" s="222"/>
      <c r="B58" s="222"/>
      <c r="C58" s="222"/>
      <c r="D58" s="227"/>
      <c r="E58" s="227"/>
      <c r="J58" s="227"/>
      <c r="K58" s="227"/>
      <c r="L58" s="227"/>
      <c r="M58" s="227"/>
      <c r="N58" s="227"/>
      <c r="O58" s="227"/>
    </row>
    <row r="59" ht="15.75" customHeight="1">
      <c r="A59" s="222"/>
      <c r="B59" s="222"/>
      <c r="C59" s="222"/>
      <c r="J59" s="227"/>
      <c r="K59" s="227"/>
      <c r="L59" s="227"/>
      <c r="M59" s="227"/>
      <c r="N59" s="227"/>
      <c r="O59" s="227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K11"/>
  </hyperlinks>
  <printOptions/>
  <pageMargins bottom="0.75" footer="0.0" header="0.0" left="0.7" right="0.7" top="0.75"/>
  <pageSetup orientation="landscape"/>
  <drawing r:id="rId2"/>
</worksheet>
</file>