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Home Shop Kazakhstan\Для инвестора\"/>
    </mc:Choice>
  </mc:AlternateContent>
  <xr:revisionPtr revIDLastSave="0" documentId="13_ncr:1_{36398393-7924-4D30-8456-131CC6224178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и статьи расходов" sheetId="1" r:id="rId1"/>
    <sheet name="Структура расходов (ежемесячно)" sheetId="2" state="hidden" r:id="rId2"/>
    <sheet name="Table1" sheetId="3" state="hidden" r:id="rId3"/>
    <sheet name="Прогноз продаж (12 мес)" sheetId="5" r:id="rId4"/>
    <sheet name=" и источники дохода" sheetId="6" r:id="rId5"/>
    <sheet name="Источники дохода" sheetId="7" state="hidden" r:id="rId6"/>
  </sheets>
  <calcPr calcId="181029"/>
</workbook>
</file>

<file path=xl/calcChain.xml><?xml version="1.0" encoding="utf-8"?>
<calcChain xmlns="http://schemas.openxmlformats.org/spreadsheetml/2006/main">
  <c r="C10" i="6" l="1"/>
  <c r="B9" i="6"/>
  <c r="B8" i="6"/>
  <c r="B10" i="6" s="1"/>
  <c r="D23" i="1"/>
  <c r="D22" i="1"/>
  <c r="D21" i="1"/>
  <c r="D20" i="1"/>
  <c r="B17" i="1"/>
  <c r="C16" i="1"/>
  <c r="C15" i="1"/>
  <c r="C14" i="1"/>
  <c r="C13" i="1"/>
  <c r="C12" i="1"/>
  <c r="C17" i="1" s="1"/>
  <c r="C4" i="7"/>
  <c r="B5" i="6"/>
  <c r="B4" i="6"/>
  <c r="C4" i="6" s="1"/>
  <c r="B3" i="6"/>
  <c r="B2" i="6"/>
  <c r="C2" i="6" s="1"/>
  <c r="E14" i="5"/>
  <c r="D13" i="5"/>
  <c r="F13" i="5" s="1"/>
  <c r="C13" i="5"/>
  <c r="F12" i="5"/>
  <c r="D12" i="5"/>
  <c r="C12" i="5"/>
  <c r="F11" i="5"/>
  <c r="D11" i="5"/>
  <c r="C11" i="5"/>
  <c r="D10" i="5"/>
  <c r="F10" i="5" s="1"/>
  <c r="C10" i="5"/>
  <c r="F9" i="5"/>
  <c r="D9" i="5"/>
  <c r="C9" i="5"/>
  <c r="F8" i="5"/>
  <c r="D8" i="5"/>
  <c r="C8" i="5"/>
  <c r="D7" i="5"/>
  <c r="F7" i="5" s="1"/>
  <c r="C7" i="5"/>
  <c r="F6" i="5"/>
  <c r="D6" i="5"/>
  <c r="C6" i="5"/>
  <c r="F5" i="5"/>
  <c r="D5" i="5"/>
  <c r="C5" i="5"/>
  <c r="D4" i="5"/>
  <c r="F4" i="5" s="1"/>
  <c r="C4" i="5"/>
  <c r="F3" i="5"/>
  <c r="D3" i="5"/>
  <c r="C3" i="5"/>
  <c r="F2" i="5"/>
  <c r="F14" i="5" s="1"/>
  <c r="D2" i="5"/>
  <c r="D14" i="5" s="1"/>
  <c r="C2" i="5"/>
  <c r="C14" i="5" s="1"/>
  <c r="D5" i="3"/>
  <c r="D4" i="3"/>
  <c r="D3" i="3"/>
  <c r="D2" i="3"/>
  <c r="B7" i="2"/>
  <c r="C2" i="2" s="1"/>
  <c r="C3" i="2"/>
  <c r="B4" i="1"/>
  <c r="D4" i="6" s="1"/>
  <c r="B3" i="1"/>
  <c r="C5" i="6" s="1"/>
  <c r="C3" i="6" l="1"/>
  <c r="C4" i="2"/>
  <c r="C7" i="2" s="1"/>
  <c r="G2" i="5"/>
  <c r="G3" i="5" s="1"/>
  <c r="G4" i="5" s="1"/>
  <c r="G5" i="5" s="1"/>
  <c r="G6" i="5" s="1"/>
  <c r="G7" i="5" s="1"/>
  <c r="G8" i="5" s="1"/>
  <c r="G9" i="5" s="1"/>
  <c r="G10" i="5" s="1"/>
  <c r="G11" i="5" s="1"/>
  <c r="G12" i="5" s="1"/>
  <c r="G13" i="5" s="1"/>
  <c r="D3" i="6"/>
  <c r="D5" i="6"/>
  <c r="B5" i="1"/>
  <c r="B7" i="1" s="1"/>
  <c r="B8" i="1" s="1"/>
  <c r="C5" i="2"/>
  <c r="B2" i="7"/>
  <c r="C6" i="2"/>
  <c r="B3" i="7"/>
  <c r="D2" i="6"/>
  <c r="B4" i="7" l="1"/>
</calcChain>
</file>

<file path=xl/sharedStrings.xml><?xml version="1.0" encoding="utf-8"?>
<sst xmlns="http://schemas.openxmlformats.org/spreadsheetml/2006/main" count="83" uniqueCount="50">
  <si>
    <t>Параметр</t>
  </si>
  <si>
    <t>Значение</t>
  </si>
  <si>
    <t>Наценка</t>
  </si>
  <si>
    <t>Цена продажи за единицу (₸)</t>
  </si>
  <si>
    <t>Валовая прибыль на единицу (₸)</t>
  </si>
  <si>
    <t>Фиксированные расходы в мес (₸)</t>
  </si>
  <si>
    <t>Формула БЕП</t>
  </si>
  <si>
    <t>БЕП = Фикс. расходы / Вал. прибыль на ед.</t>
  </si>
  <si>
    <t>Точка безубыточности (ед.)</t>
  </si>
  <si>
    <t>Выручка при БЕП (₸)</t>
  </si>
  <si>
    <t>Срок расчёта (месяцев)</t>
  </si>
  <si>
    <t>Статья расходов</t>
  </si>
  <si>
    <t>Сумма (₸)</t>
  </si>
  <si>
    <t>Доля бюджета</t>
  </si>
  <si>
    <t>Аренда склада</t>
  </si>
  <si>
    <t>Зарплаты</t>
  </si>
  <si>
    <t>Маркетинг</t>
  </si>
  <si>
    <t>Коммунальные услуги</t>
  </si>
  <si>
    <t>Логистика</t>
  </si>
  <si>
    <t>Итого</t>
  </si>
  <si>
    <t>Назначение</t>
  </si>
  <si>
    <t>Бизнес-тур в Китай</t>
  </si>
  <si>
    <t>Поездка для подбора поставщиков и заключения контрактов</t>
  </si>
  <si>
    <t>Закуп первой партии товаров</t>
  </si>
  <si>
    <t>Техника и товары для дома (пылесосы, коляски, мультиварки и т.д.)</t>
  </si>
  <si>
    <t>Логистика и упаковка</t>
  </si>
  <si>
    <t>Доставка, склад, упаковка, сертификация</t>
  </si>
  <si>
    <t>Реклама и продвижение</t>
  </si>
  <si>
    <t>Таргет, блогеры, контент, запуск Instagram и TikTok</t>
  </si>
  <si>
    <t>Месяц</t>
  </si>
  <si>
    <t>Кол-во продаж</t>
  </si>
  <si>
    <t>Оборот (₸)</t>
  </si>
  <si>
    <t>Валовая прибыль (₸)</t>
  </si>
  <si>
    <t>Расходы (₸)</t>
  </si>
  <si>
    <t>Чистая прибыль (₸)</t>
  </si>
  <si>
    <t>Накопленная чистая прибыль (₸)</t>
  </si>
  <si>
    <t/>
  </si>
  <si>
    <t>Период</t>
  </si>
  <si>
    <t>Продажи (шт)</t>
  </si>
  <si>
    <t>1–3 мес</t>
  </si>
  <si>
    <t>4–6 мес</t>
  </si>
  <si>
    <t>7–9 мес</t>
  </si>
  <si>
    <t>10–12 мес</t>
  </si>
  <si>
    <t>Категория/Канал</t>
  </si>
  <si>
    <t>Выручка за месяц (₸)</t>
  </si>
  <si>
    <t>Доля выручки</t>
  </si>
  <si>
    <t>Онлайн</t>
  </si>
  <si>
    <t>Оффлайн</t>
  </si>
  <si>
    <t>Товары для дома и семьи</t>
  </si>
  <si>
    <t>Таргет, блогеры, контент, запуск Instagram и TikTok, маркетплейсы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</si>
</sst>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name val="Calibri"/>
    </font>
    <font>
      <b/>
      <sz val="12"/>
      <name val="Calibri"/>
      <family val="2"/>
      <charset val="204"/>
    </font>
    <font>
      <sz val="12"/>
      <color indexed="8"/>
      <name val="Calibri"/>
      <family val="2"/>
      <charset val="204"/>
      <scheme val="minor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5F5F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/>
    </xf>
    <xf numFmtId="10" fontId="2" fillId="0" borderId="0" xfId="0" applyNumberFormat="1" applyFont="1"/>
    <xf numFmtId="4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10" fontId="3" fillId="0" borderId="0" xfId="0" applyNumberFormat="1" applyFont="1"/>
    <xf numFmtId="0" fontId="1" fillId="2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0" fontId="4" fillId="2" borderId="1" xfId="0" applyFont="1" applyFill="1" applyBorder="1" applyAlignment="1">
      <alignment horizontal="center"/>
    </xf>
    <xf numFmtId="0" fontId="5" fillId="0" borderId="0" xfId="0" applyFont="1"/>
    <xf numFmtId="1" fontId="6" fillId="0" borderId="1" xfId="0" applyNumberFormat="1" applyFont="1" applyBorder="1"/>
    <xf numFmtId="4" fontId="6" fillId="0" borderId="1" xfId="0" applyNumberFormat="1" applyFont="1" applyBorder="1"/>
    <xf numFmtId="0" fontId="4" fillId="0" borderId="1" xfId="0" applyFont="1" applyBorder="1"/>
    <xf numFmtId="0" fontId="5" fillId="0" borderId="1" xfId="0" applyFont="1" applyBorder="1"/>
    <xf numFmtId="4" fontId="4" fillId="0" borderId="1" xfId="0" applyNumberFormat="1" applyFont="1" applyBorder="1"/>
    <xf numFmtId="10" fontId="6" fillId="0" borderId="1" xfId="0" applyNumberFormat="1" applyFont="1" applyBorder="1"/>
    <xf numFmtId="10" fontId="4" fillId="0" borderId="1" xfId="0" applyNumberFormat="1" applyFont="1" applyBorder="1"/>
    <xf numFmtId="0" fontId="4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workbookViewId="0">
      <selection activeCell="G23" sqref="G23"/>
    </sheetView>
  </sheetViews>
  <sheetFormatPr defaultRowHeight="15.75" x14ac:dyDescent="0.25"/>
  <cols>
    <col min="1" max="1" width="32.28515625" style="10" customWidth="1"/>
    <col min="2" max="2" width="43" style="10" customWidth="1"/>
    <col min="3" max="3" width="35" style="10" customWidth="1"/>
    <col min="4" max="4" width="16.85546875" style="10" customWidth="1"/>
    <col min="5" max="16384" width="9.140625" style="10"/>
  </cols>
  <sheetData>
    <row r="1" spans="1:3" x14ac:dyDescent="0.25">
      <c r="A1" s="9" t="s">
        <v>0</v>
      </c>
      <c r="B1" s="9" t="s">
        <v>1</v>
      </c>
    </row>
    <row r="2" spans="1:3" x14ac:dyDescent="0.25">
      <c r="A2" s="14" t="s">
        <v>2</v>
      </c>
      <c r="B2" s="16">
        <v>1.5</v>
      </c>
    </row>
    <row r="3" spans="1:3" x14ac:dyDescent="0.25">
      <c r="A3" s="14" t="s">
        <v>3</v>
      </c>
      <c r="B3" s="12">
        <f>'Прогноз продаж (12 мес)'!C2/'Прогноз продаж (12 мес)'!B2</f>
        <v>25000</v>
      </c>
    </row>
    <row r="4" spans="1:3" x14ac:dyDescent="0.25">
      <c r="A4" s="14" t="s">
        <v>4</v>
      </c>
      <c r="B4" s="12">
        <f>'Прогноз продаж (12 мес)'!D2/'Прогноз продаж (12 мес)'!B2</f>
        <v>15000</v>
      </c>
    </row>
    <row r="5" spans="1:3" x14ac:dyDescent="0.25">
      <c r="A5" s="14" t="s">
        <v>5</v>
      </c>
      <c r="B5" s="12">
        <f>'Структура расходов (ежемесячно)'!$B$7</f>
        <v>300000</v>
      </c>
    </row>
    <row r="6" spans="1:3" x14ac:dyDescent="0.25">
      <c r="A6" s="14" t="s">
        <v>6</v>
      </c>
      <c r="B6" s="14" t="s">
        <v>7</v>
      </c>
    </row>
    <row r="7" spans="1:3" x14ac:dyDescent="0.25">
      <c r="A7" s="14" t="s">
        <v>8</v>
      </c>
      <c r="B7" s="11">
        <f>CEILING($B$5/$B$4,1)</f>
        <v>20</v>
      </c>
    </row>
    <row r="8" spans="1:3" x14ac:dyDescent="0.25">
      <c r="A8" s="14" t="s">
        <v>9</v>
      </c>
      <c r="B8" s="12">
        <f>$B$7*$B$3</f>
        <v>500000</v>
      </c>
    </row>
    <row r="9" spans="1:3" x14ac:dyDescent="0.25">
      <c r="A9" s="14" t="s">
        <v>10</v>
      </c>
      <c r="B9" s="11">
        <v>12</v>
      </c>
    </row>
    <row r="11" spans="1:3" x14ac:dyDescent="0.25">
      <c r="A11" s="9" t="s">
        <v>11</v>
      </c>
      <c r="B11" s="9" t="s">
        <v>12</v>
      </c>
      <c r="C11" s="9" t="s">
        <v>13</v>
      </c>
    </row>
    <row r="12" spans="1:3" x14ac:dyDescent="0.25">
      <c r="A12" s="14" t="s">
        <v>14</v>
      </c>
      <c r="B12" s="12">
        <v>80000</v>
      </c>
      <c r="C12" s="16">
        <f>B12/$B$7</f>
        <v>4000</v>
      </c>
    </row>
    <row r="13" spans="1:3" x14ac:dyDescent="0.25">
      <c r="A13" s="14" t="s">
        <v>15</v>
      </c>
      <c r="B13" s="12">
        <v>120000</v>
      </c>
      <c r="C13" s="16">
        <f>B13/$B$7</f>
        <v>6000</v>
      </c>
    </row>
    <row r="14" spans="1:3" x14ac:dyDescent="0.25">
      <c r="A14" s="14" t="s">
        <v>16</v>
      </c>
      <c r="B14" s="12">
        <v>40000</v>
      </c>
      <c r="C14" s="16">
        <f>B14/$B$7</f>
        <v>2000</v>
      </c>
    </row>
    <row r="15" spans="1:3" x14ac:dyDescent="0.25">
      <c r="A15" s="14" t="s">
        <v>17</v>
      </c>
      <c r="B15" s="12">
        <v>20000</v>
      </c>
      <c r="C15" s="16">
        <f>B15/$B$7</f>
        <v>1000</v>
      </c>
    </row>
    <row r="16" spans="1:3" x14ac:dyDescent="0.25">
      <c r="A16" s="14" t="s">
        <v>18</v>
      </c>
      <c r="B16" s="12">
        <v>40000</v>
      </c>
      <c r="C16" s="16">
        <f>B16/$B$7</f>
        <v>2000</v>
      </c>
    </row>
    <row r="17" spans="1:4" x14ac:dyDescent="0.25">
      <c r="A17" s="13" t="s">
        <v>19</v>
      </c>
      <c r="B17" s="15">
        <f>SUM(B12:B16)</f>
        <v>300000</v>
      </c>
      <c r="C17" s="17">
        <f>SUM(C12:C16)</f>
        <v>15000</v>
      </c>
    </row>
    <row r="19" spans="1:4" x14ac:dyDescent="0.25">
      <c r="A19" s="9" t="s">
        <v>11</v>
      </c>
      <c r="B19" s="9" t="s">
        <v>12</v>
      </c>
      <c r="C19" s="18" t="s">
        <v>20</v>
      </c>
      <c r="D19" s="9" t="s">
        <v>13</v>
      </c>
    </row>
    <row r="20" spans="1:4" ht="29.25" customHeight="1" x14ac:dyDescent="0.25">
      <c r="A20" s="14" t="s">
        <v>21</v>
      </c>
      <c r="B20" s="12">
        <v>1000000</v>
      </c>
      <c r="C20" s="19" t="s">
        <v>22</v>
      </c>
      <c r="D20" s="16">
        <f>B20/SUM($B$2:$B$5)</f>
        <v>2.9411634948669345</v>
      </c>
    </row>
    <row r="21" spans="1:4" x14ac:dyDescent="0.25">
      <c r="A21" s="14" t="s">
        <v>23</v>
      </c>
      <c r="B21" s="12">
        <v>2000000</v>
      </c>
      <c r="C21" s="20" t="s">
        <v>48</v>
      </c>
      <c r="D21" s="16">
        <f>B21/SUM($B$2:$B$5)</f>
        <v>5.882326989733869</v>
      </c>
    </row>
    <row r="22" spans="1:4" ht="31.5" x14ac:dyDescent="0.25">
      <c r="A22" s="14" t="s">
        <v>25</v>
      </c>
      <c r="B22" s="12">
        <v>500000</v>
      </c>
      <c r="C22" s="21" t="s">
        <v>26</v>
      </c>
      <c r="D22" s="16">
        <f>B22/SUM($B$2:$B$5)</f>
        <v>1.4705817474334673</v>
      </c>
    </row>
    <row r="23" spans="1:4" ht="31.5" x14ac:dyDescent="0.25">
      <c r="A23" s="14" t="s">
        <v>27</v>
      </c>
      <c r="B23" s="12">
        <v>500000</v>
      </c>
      <c r="C23" s="21" t="s">
        <v>49</v>
      </c>
      <c r="D23" s="16">
        <f>B23/SUM($B$2:$B$5)</f>
        <v>1.4705817474334673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workbookViewId="0">
      <selection activeCell="F29" sqref="F29"/>
    </sheetView>
  </sheetViews>
  <sheetFormatPr defaultRowHeight="15" x14ac:dyDescent="0.25"/>
  <cols>
    <col min="1" max="1" width="21" customWidth="1"/>
    <col min="2" max="3" width="12.140625" customWidth="1"/>
  </cols>
  <sheetData>
    <row r="1" spans="1:3" x14ac:dyDescent="0.25">
      <c r="A1" s="1" t="s">
        <v>11</v>
      </c>
      <c r="B1" s="1" t="s">
        <v>12</v>
      </c>
      <c r="C1" s="1" t="s">
        <v>13</v>
      </c>
    </row>
    <row r="2" spans="1:3" x14ac:dyDescent="0.25">
      <c r="A2" t="s">
        <v>14</v>
      </c>
      <c r="B2" s="3">
        <v>80000</v>
      </c>
      <c r="C2" s="2">
        <f>B2/$B$7</f>
        <v>0.26666666666666666</v>
      </c>
    </row>
    <row r="3" spans="1:3" x14ac:dyDescent="0.25">
      <c r="A3" t="s">
        <v>15</v>
      </c>
      <c r="B3" s="3">
        <v>120000</v>
      </c>
      <c r="C3" s="2">
        <f>B3/$B$7</f>
        <v>0.4</v>
      </c>
    </row>
    <row r="4" spans="1:3" x14ac:dyDescent="0.25">
      <c r="A4" t="s">
        <v>16</v>
      </c>
      <c r="B4" s="3">
        <v>40000</v>
      </c>
      <c r="C4" s="2">
        <f>B4/$B$7</f>
        <v>0.13333333333333333</v>
      </c>
    </row>
    <row r="5" spans="1:3" x14ac:dyDescent="0.25">
      <c r="A5" t="s">
        <v>17</v>
      </c>
      <c r="B5" s="3">
        <v>20000</v>
      </c>
      <c r="C5" s="2">
        <f>B5/$B$7</f>
        <v>6.6666666666666666E-2</v>
      </c>
    </row>
    <row r="6" spans="1:3" x14ac:dyDescent="0.25">
      <c r="A6" t="s">
        <v>18</v>
      </c>
      <c r="B6" s="3">
        <v>40000</v>
      </c>
      <c r="C6" s="2">
        <f>B6/$B$7</f>
        <v>0.13333333333333333</v>
      </c>
    </row>
    <row r="7" spans="1:3" x14ac:dyDescent="0.25">
      <c r="A7" s="4" t="s">
        <v>19</v>
      </c>
      <c r="B7" s="5">
        <f>SUM(B2:B6)</f>
        <v>300000</v>
      </c>
      <c r="C7" s="6">
        <f>SUM(C2:C6)</f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"/>
  <sheetViews>
    <sheetView workbookViewId="0">
      <selection sqref="A1:D5"/>
    </sheetView>
  </sheetViews>
  <sheetFormatPr defaultRowHeight="15" x14ac:dyDescent="0.25"/>
  <cols>
    <col min="1" max="1" width="30" customWidth="1"/>
    <col min="2" max="2" width="18.7109375" customWidth="1"/>
    <col min="3" max="3" width="60.85546875" customWidth="1"/>
    <col min="4" max="4" width="12.140625" customWidth="1"/>
  </cols>
  <sheetData>
    <row r="1" spans="1:4" x14ac:dyDescent="0.25">
      <c r="A1" s="1" t="s">
        <v>11</v>
      </c>
      <c r="B1" s="1" t="s">
        <v>12</v>
      </c>
      <c r="C1" s="7" t="s">
        <v>20</v>
      </c>
      <c r="D1" s="1" t="s">
        <v>13</v>
      </c>
    </row>
    <row r="2" spans="1:4" x14ac:dyDescent="0.25">
      <c r="A2" t="s">
        <v>21</v>
      </c>
      <c r="B2" s="3">
        <v>1000000</v>
      </c>
      <c r="C2" s="8" t="s">
        <v>22</v>
      </c>
      <c r="D2" s="2">
        <f>B2/SUM($B$2:$B$5)</f>
        <v>0.25</v>
      </c>
    </row>
    <row r="3" spans="1:4" x14ac:dyDescent="0.25">
      <c r="A3" t="s">
        <v>23</v>
      </c>
      <c r="B3" s="3">
        <v>2000000</v>
      </c>
      <c r="C3" t="s">
        <v>24</v>
      </c>
      <c r="D3" s="2">
        <f>B3/SUM($B$2:$B$5)</f>
        <v>0.5</v>
      </c>
    </row>
    <row r="4" spans="1:4" x14ac:dyDescent="0.25">
      <c r="A4" t="s">
        <v>25</v>
      </c>
      <c r="B4" s="3">
        <v>500000</v>
      </c>
      <c r="C4" t="s">
        <v>26</v>
      </c>
      <c r="D4" s="2">
        <f>B4/SUM($B$2:$B$5)</f>
        <v>0.125</v>
      </c>
    </row>
    <row r="5" spans="1:4" x14ac:dyDescent="0.25">
      <c r="A5" t="s">
        <v>27</v>
      </c>
      <c r="B5" s="3">
        <v>500000</v>
      </c>
      <c r="C5" t="s">
        <v>28</v>
      </c>
      <c r="D5" s="2">
        <f>B5/SUM($B$2:$B$5)</f>
        <v>0.125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4"/>
  <sheetViews>
    <sheetView tabSelected="1" workbookViewId="0">
      <selection activeCell="E19" sqref="E19"/>
    </sheetView>
  </sheetViews>
  <sheetFormatPr defaultRowHeight="15.75" x14ac:dyDescent="0.25"/>
  <cols>
    <col min="1" max="1" width="10.140625" style="10" customWidth="1"/>
    <col min="2" max="2" width="19" style="10" customWidth="1"/>
    <col min="3" max="3" width="14.5703125" style="10" customWidth="1"/>
    <col min="4" max="4" width="22" style="10" customWidth="1"/>
    <col min="5" max="5" width="14.85546875" style="10" customWidth="1"/>
    <col min="6" max="6" width="21.28515625" style="10" customWidth="1"/>
    <col min="7" max="7" width="35.85546875" style="10" customWidth="1"/>
    <col min="8" max="16384" width="9.140625" style="10"/>
  </cols>
  <sheetData>
    <row r="1" spans="1:7" x14ac:dyDescent="0.25">
      <c r="A1" s="9" t="s">
        <v>29</v>
      </c>
      <c r="B1" s="9" t="s">
        <v>30</v>
      </c>
      <c r="C1" s="9" t="s">
        <v>31</v>
      </c>
      <c r="D1" s="9" t="s">
        <v>32</v>
      </c>
      <c r="E1" s="9" t="s">
        <v>33</v>
      </c>
      <c r="F1" s="9" t="s">
        <v>34</v>
      </c>
      <c r="G1" s="9" t="s">
        <v>35</v>
      </c>
    </row>
    <row r="2" spans="1:7" x14ac:dyDescent="0.25">
      <c r="A2" s="11">
        <v>1</v>
      </c>
      <c r="B2" s="12">
        <v>50</v>
      </c>
      <c r="C2" s="12">
        <f t="shared" ref="C2:C13" si="0">B2*25000</f>
        <v>1250000</v>
      </c>
      <c r="D2" s="12">
        <f t="shared" ref="D2:D13" si="1">B2*15000</f>
        <v>750000</v>
      </c>
      <c r="E2" s="12">
        <v>300000</v>
      </c>
      <c r="F2" s="12">
        <f t="shared" ref="F2:F13" si="2">D2-E2</f>
        <v>450000</v>
      </c>
      <c r="G2" s="12">
        <f>F2</f>
        <v>450000</v>
      </c>
    </row>
    <row r="3" spans="1:7" x14ac:dyDescent="0.25">
      <c r="A3" s="11">
        <v>2</v>
      </c>
      <c r="B3" s="12">
        <v>70</v>
      </c>
      <c r="C3" s="12">
        <f t="shared" si="0"/>
        <v>1750000</v>
      </c>
      <c r="D3" s="12">
        <f t="shared" si="1"/>
        <v>1050000</v>
      </c>
      <c r="E3" s="12">
        <v>300000</v>
      </c>
      <c r="F3" s="12">
        <f t="shared" si="2"/>
        <v>750000</v>
      </c>
      <c r="G3" s="12">
        <f t="shared" ref="G3:G13" si="3">G2+F3</f>
        <v>1200000</v>
      </c>
    </row>
    <row r="4" spans="1:7" x14ac:dyDescent="0.25">
      <c r="A4" s="11">
        <v>3</v>
      </c>
      <c r="B4" s="12">
        <v>100</v>
      </c>
      <c r="C4" s="12">
        <f t="shared" si="0"/>
        <v>2500000</v>
      </c>
      <c r="D4" s="12">
        <f t="shared" si="1"/>
        <v>1500000</v>
      </c>
      <c r="E4" s="12">
        <v>400000</v>
      </c>
      <c r="F4" s="12">
        <f t="shared" si="2"/>
        <v>1100000</v>
      </c>
      <c r="G4" s="12">
        <f t="shared" si="3"/>
        <v>2300000</v>
      </c>
    </row>
    <row r="5" spans="1:7" x14ac:dyDescent="0.25">
      <c r="A5" s="11">
        <v>4</v>
      </c>
      <c r="B5" s="12">
        <v>120</v>
      </c>
      <c r="C5" s="12">
        <f t="shared" si="0"/>
        <v>3000000</v>
      </c>
      <c r="D5" s="12">
        <f t="shared" si="1"/>
        <v>1800000</v>
      </c>
      <c r="E5" s="12">
        <v>450000</v>
      </c>
      <c r="F5" s="12">
        <f t="shared" si="2"/>
        <v>1350000</v>
      </c>
      <c r="G5" s="12">
        <f t="shared" si="3"/>
        <v>3650000</v>
      </c>
    </row>
    <row r="6" spans="1:7" x14ac:dyDescent="0.25">
      <c r="A6" s="11">
        <v>5</v>
      </c>
      <c r="B6" s="12">
        <v>120</v>
      </c>
      <c r="C6" s="12">
        <f t="shared" si="0"/>
        <v>3000000</v>
      </c>
      <c r="D6" s="12">
        <f t="shared" si="1"/>
        <v>1800000</v>
      </c>
      <c r="E6" s="12">
        <v>450000</v>
      </c>
      <c r="F6" s="12">
        <f t="shared" si="2"/>
        <v>1350000</v>
      </c>
      <c r="G6" s="12">
        <f t="shared" si="3"/>
        <v>5000000</v>
      </c>
    </row>
    <row r="7" spans="1:7" x14ac:dyDescent="0.25">
      <c r="A7" s="11">
        <v>6</v>
      </c>
      <c r="B7" s="12">
        <v>120</v>
      </c>
      <c r="C7" s="12">
        <f t="shared" si="0"/>
        <v>3000000</v>
      </c>
      <c r="D7" s="12">
        <f t="shared" si="1"/>
        <v>1800000</v>
      </c>
      <c r="E7" s="12">
        <v>450000</v>
      </c>
      <c r="F7" s="12">
        <f t="shared" si="2"/>
        <v>1350000</v>
      </c>
      <c r="G7" s="12">
        <f t="shared" si="3"/>
        <v>6350000</v>
      </c>
    </row>
    <row r="8" spans="1:7" x14ac:dyDescent="0.25">
      <c r="A8" s="11">
        <v>7</v>
      </c>
      <c r="B8" s="12">
        <v>150</v>
      </c>
      <c r="C8" s="12">
        <f t="shared" si="0"/>
        <v>3750000</v>
      </c>
      <c r="D8" s="12">
        <f t="shared" si="1"/>
        <v>2250000</v>
      </c>
      <c r="E8" s="12">
        <v>500000</v>
      </c>
      <c r="F8" s="12">
        <f t="shared" si="2"/>
        <v>1750000</v>
      </c>
      <c r="G8" s="12">
        <f t="shared" si="3"/>
        <v>8100000</v>
      </c>
    </row>
    <row r="9" spans="1:7" x14ac:dyDescent="0.25">
      <c r="A9" s="11">
        <v>8</v>
      </c>
      <c r="B9" s="12">
        <v>150</v>
      </c>
      <c r="C9" s="12">
        <f t="shared" si="0"/>
        <v>3750000</v>
      </c>
      <c r="D9" s="12">
        <f t="shared" si="1"/>
        <v>2250000</v>
      </c>
      <c r="E9" s="12">
        <v>500000</v>
      </c>
      <c r="F9" s="12">
        <f t="shared" si="2"/>
        <v>1750000</v>
      </c>
      <c r="G9" s="12">
        <f t="shared" si="3"/>
        <v>9850000</v>
      </c>
    </row>
    <row r="10" spans="1:7" x14ac:dyDescent="0.25">
      <c r="A10" s="11">
        <v>9</v>
      </c>
      <c r="B10" s="12">
        <v>150</v>
      </c>
      <c r="C10" s="12">
        <f t="shared" si="0"/>
        <v>3750000</v>
      </c>
      <c r="D10" s="12">
        <f t="shared" si="1"/>
        <v>2250000</v>
      </c>
      <c r="E10" s="12">
        <v>500000</v>
      </c>
      <c r="F10" s="12">
        <f t="shared" si="2"/>
        <v>1750000</v>
      </c>
      <c r="G10" s="12">
        <f t="shared" si="3"/>
        <v>11600000</v>
      </c>
    </row>
    <row r="11" spans="1:7" x14ac:dyDescent="0.25">
      <c r="A11" s="11">
        <v>10</v>
      </c>
      <c r="B11" s="12">
        <v>150</v>
      </c>
      <c r="C11" s="12">
        <f t="shared" si="0"/>
        <v>3750000</v>
      </c>
      <c r="D11" s="12">
        <f t="shared" si="1"/>
        <v>2250000</v>
      </c>
      <c r="E11" s="12">
        <v>500000</v>
      </c>
      <c r="F11" s="12">
        <f t="shared" si="2"/>
        <v>1750000</v>
      </c>
      <c r="G11" s="12">
        <f t="shared" si="3"/>
        <v>13350000</v>
      </c>
    </row>
    <row r="12" spans="1:7" x14ac:dyDescent="0.25">
      <c r="A12" s="11">
        <v>11</v>
      </c>
      <c r="B12" s="12">
        <v>150</v>
      </c>
      <c r="C12" s="12">
        <f t="shared" si="0"/>
        <v>3750000</v>
      </c>
      <c r="D12" s="12">
        <f t="shared" si="1"/>
        <v>2250000</v>
      </c>
      <c r="E12" s="12">
        <v>500000</v>
      </c>
      <c r="F12" s="12">
        <f t="shared" si="2"/>
        <v>1750000</v>
      </c>
      <c r="G12" s="12">
        <f t="shared" si="3"/>
        <v>15100000</v>
      </c>
    </row>
    <row r="13" spans="1:7" x14ac:dyDescent="0.25">
      <c r="A13" s="11">
        <v>12</v>
      </c>
      <c r="B13" s="12">
        <v>150</v>
      </c>
      <c r="C13" s="12">
        <f t="shared" si="0"/>
        <v>3750000</v>
      </c>
      <c r="D13" s="12">
        <f t="shared" si="1"/>
        <v>2250000</v>
      </c>
      <c r="E13" s="12">
        <v>500000</v>
      </c>
      <c r="F13" s="12">
        <f t="shared" si="2"/>
        <v>1750000</v>
      </c>
      <c r="G13" s="12">
        <f t="shared" si="3"/>
        <v>16850000</v>
      </c>
    </row>
    <row r="14" spans="1:7" x14ac:dyDescent="0.25">
      <c r="A14" s="13" t="s">
        <v>19</v>
      </c>
      <c r="B14" s="14" t="s">
        <v>36</v>
      </c>
      <c r="C14" s="15">
        <f>SUM(C2:C13)</f>
        <v>37000000</v>
      </c>
      <c r="D14" s="15">
        <f>SUM(D2:D13)</f>
        <v>22200000</v>
      </c>
      <c r="E14" s="15">
        <f>SUM(E2:E13)</f>
        <v>5350000</v>
      </c>
      <c r="F14" s="15">
        <f>SUM(F2:F13)</f>
        <v>16850000</v>
      </c>
      <c r="G14" s="14" t="s">
        <v>36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1"/>
  <sheetViews>
    <sheetView workbookViewId="0">
      <selection activeCell="D25" sqref="D25"/>
    </sheetView>
  </sheetViews>
  <sheetFormatPr defaultRowHeight="15" x14ac:dyDescent="0.25"/>
  <cols>
    <col min="1" max="1" width="18" customWidth="1"/>
    <col min="2" max="2" width="22.5703125" customWidth="1"/>
    <col min="3" max="3" width="18.7109375" customWidth="1"/>
    <col min="4" max="4" width="21.42578125" customWidth="1"/>
  </cols>
  <sheetData>
    <row r="1" spans="1:4" ht="15.75" x14ac:dyDescent="0.25">
      <c r="A1" s="9" t="s">
        <v>37</v>
      </c>
      <c r="B1" s="9" t="s">
        <v>38</v>
      </c>
      <c r="C1" s="9" t="s">
        <v>31</v>
      </c>
      <c r="D1" s="9" t="s">
        <v>34</v>
      </c>
    </row>
    <row r="2" spans="1:4" ht="15.75" x14ac:dyDescent="0.25">
      <c r="A2" s="14" t="s">
        <v>39</v>
      </c>
      <c r="B2" s="12">
        <f>SUM('Прогноз продаж (12 мес)'!B2:B4)</f>
        <v>220</v>
      </c>
      <c r="C2" s="12">
        <f>B2*'и статьи расходов'!$B$3</f>
        <v>5500000</v>
      </c>
      <c r="D2" s="12">
        <f>B2*'и статьи расходов'!$B$4-3*'Структура расходов (ежемесячно)'!$B$7</f>
        <v>2400000</v>
      </c>
    </row>
    <row r="3" spans="1:4" ht="15.75" x14ac:dyDescent="0.25">
      <c r="A3" s="14" t="s">
        <v>40</v>
      </c>
      <c r="B3" s="12">
        <f>SUM('Прогноз продаж (12 мес)'!B5:B7)</f>
        <v>360</v>
      </c>
      <c r="C3" s="12">
        <f>B3*'и статьи расходов'!$B$3</f>
        <v>9000000</v>
      </c>
      <c r="D3" s="12">
        <f>B3*'и статьи расходов'!$B$4-3*'Структура расходов (ежемесячно)'!$B$7</f>
        <v>4500000</v>
      </c>
    </row>
    <row r="4" spans="1:4" ht="15.75" x14ac:dyDescent="0.25">
      <c r="A4" s="14" t="s">
        <v>41</v>
      </c>
      <c r="B4" s="12">
        <f>SUM('Прогноз продаж (12 мес)'!B8:B10)</f>
        <v>450</v>
      </c>
      <c r="C4" s="12">
        <f>B4*'и статьи расходов'!$B$3</f>
        <v>11250000</v>
      </c>
      <c r="D4" s="12">
        <f>B4*'и статьи расходов'!$B$4-3*'Структура расходов (ежемесячно)'!$B$7</f>
        <v>5850000</v>
      </c>
    </row>
    <row r="5" spans="1:4" ht="15.75" x14ac:dyDescent="0.25">
      <c r="A5" s="14" t="s">
        <v>42</v>
      </c>
      <c r="B5" s="12">
        <f>SUM('Прогноз продаж (12 мес)'!B11:B13)</f>
        <v>450</v>
      </c>
      <c r="C5" s="12">
        <f>B5*'и статьи расходов'!$B$3</f>
        <v>11250000</v>
      </c>
      <c r="D5" s="12">
        <f>B5*'и статьи расходов'!$B$4-3*'Структура расходов (ежемесячно)'!$B$7</f>
        <v>5850000</v>
      </c>
    </row>
    <row r="7" spans="1:4" ht="15.75" x14ac:dyDescent="0.25">
      <c r="A7" s="9" t="s">
        <v>43</v>
      </c>
      <c r="B7" s="9" t="s">
        <v>44</v>
      </c>
      <c r="C7" s="9" t="s">
        <v>45</v>
      </c>
    </row>
    <row r="8" spans="1:4" ht="15.75" x14ac:dyDescent="0.25">
      <c r="A8" s="14" t="s">
        <v>46</v>
      </c>
      <c r="B8" s="12">
        <f>'Прогноз продаж (12 мес)'!$C$2*C8</f>
        <v>750000</v>
      </c>
      <c r="C8" s="16">
        <v>0.6</v>
      </c>
    </row>
    <row r="9" spans="1:4" ht="15.75" x14ac:dyDescent="0.25">
      <c r="A9" s="14" t="s">
        <v>47</v>
      </c>
      <c r="B9" s="12">
        <f>'Прогноз продаж (12 мес)'!$C$2*C9</f>
        <v>500000</v>
      </c>
      <c r="C9" s="16">
        <v>0.4</v>
      </c>
    </row>
    <row r="10" spans="1:4" ht="15.75" x14ac:dyDescent="0.25">
      <c r="A10" s="13" t="s">
        <v>19</v>
      </c>
      <c r="B10" s="15">
        <f>SUM(B8:B9)</f>
        <v>1250000</v>
      </c>
      <c r="C10" s="17">
        <f>SUM(C8:C9)</f>
        <v>1</v>
      </c>
    </row>
    <row r="11" spans="1:4" ht="15.75" x14ac:dyDescent="0.25">
      <c r="A11" s="10"/>
      <c r="B11" s="10"/>
      <c r="C11" s="1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"/>
  <sheetViews>
    <sheetView workbookViewId="0">
      <selection sqref="A1:C4"/>
    </sheetView>
  </sheetViews>
  <sheetFormatPr defaultRowHeight="15" x14ac:dyDescent="0.25"/>
  <cols>
    <col min="1" max="1" width="16" customWidth="1"/>
    <col min="2" max="2" width="19.7109375" customWidth="1"/>
    <col min="3" max="3" width="12.140625" customWidth="1"/>
  </cols>
  <sheetData>
    <row r="1" spans="1:3" x14ac:dyDescent="0.25">
      <c r="A1" s="1" t="s">
        <v>43</v>
      </c>
      <c r="B1" s="1" t="s">
        <v>44</v>
      </c>
      <c r="C1" s="1" t="s">
        <v>45</v>
      </c>
    </row>
    <row r="2" spans="1:3" x14ac:dyDescent="0.25">
      <c r="A2" t="s">
        <v>46</v>
      </c>
      <c r="B2" s="3">
        <f>'Прогноз продаж (12 мес)'!$C$2*C2</f>
        <v>750000</v>
      </c>
      <c r="C2" s="2">
        <v>0.6</v>
      </c>
    </row>
    <row r="3" spans="1:3" x14ac:dyDescent="0.25">
      <c r="A3" t="s">
        <v>47</v>
      </c>
      <c r="B3" s="3">
        <f>'Прогноз продаж (12 мес)'!$C$2*C3</f>
        <v>500000</v>
      </c>
      <c r="C3" s="2">
        <v>0.4</v>
      </c>
    </row>
    <row r="4" spans="1:3" x14ac:dyDescent="0.25">
      <c r="A4" s="4" t="s">
        <v>19</v>
      </c>
      <c r="B4" s="5">
        <f>SUM(B2:B3)</f>
        <v>1250000</v>
      </c>
      <c r="C4" s="6">
        <f>SUM(C2:C3)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и статьи расходов</vt:lpstr>
      <vt:lpstr>Структура расходов (ежемесячно)</vt:lpstr>
      <vt:lpstr>Table1</vt:lpstr>
      <vt:lpstr>Прогноз продаж (12 мес)</vt:lpstr>
      <vt:lpstr> и источники дохода</vt:lpstr>
      <vt:lpstr>Источники дохода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2025-10-11T14:52:51Z</dcterms:created>
  <dcterms:modified xsi:type="dcterms:W3CDTF">2025-10-11T15:08:07Z</dcterms:modified>
</cp:coreProperties>
</file>