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2001_{23C3A15B-0AD6-4839-80BE-7FD62E2C67A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beta" sheetId="5" r:id="rId1"/>
    <sheet name="Проект" sheetId="2" r:id="rId2"/>
    <sheet name="Штат" sheetId="6" r:id="rId3"/>
    <sheet name="Финмодель" sheetId="4" r:id="rId4"/>
    <sheet name="ROI-beta" sheetId="7" r:id="rId5"/>
    <sheet name="Лист2" sheetId="8" r:id="rId6"/>
  </sheets>
  <calcPr calcId="191029"/>
  <fileRecoveryPr repairLoad="1"/>
</workbook>
</file>

<file path=xl/calcChain.xml><?xml version="1.0" encoding="utf-8"?>
<calcChain xmlns="http://schemas.openxmlformats.org/spreadsheetml/2006/main">
  <c r="E17" i="8" l="1"/>
  <c r="G7" i="8"/>
  <c r="F7" i="8"/>
  <c r="E7" i="8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J11" i="4"/>
  <c r="K11" i="4"/>
  <c r="L11" i="4"/>
  <c r="M11" i="4"/>
  <c r="N11" i="4"/>
  <c r="O11" i="4"/>
  <c r="P11" i="4"/>
  <c r="Q11" i="4"/>
  <c r="R11" i="4"/>
  <c r="S11" i="4"/>
  <c r="T11" i="4"/>
  <c r="I11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L20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K15" i="4"/>
  <c r="J7" i="4"/>
  <c r="J27" i="4" s="1"/>
  <c r="K7" i="4"/>
  <c r="L7" i="4"/>
  <c r="L36" i="4" s="1"/>
  <c r="M7" i="4"/>
  <c r="M36" i="4" s="1"/>
  <c r="N7" i="4"/>
  <c r="N36" i="4" s="1"/>
  <c r="O7" i="4"/>
  <c r="P7" i="4"/>
  <c r="P36" i="4" s="1"/>
  <c r="Q7" i="4"/>
  <c r="Q36" i="4" s="1"/>
  <c r="R7" i="4"/>
  <c r="R36" i="4" s="1"/>
  <c r="S7" i="4"/>
  <c r="S36" i="4" s="1"/>
  <c r="T7" i="4"/>
  <c r="T36" i="4" s="1"/>
  <c r="U7" i="4"/>
  <c r="U36" i="4" s="1"/>
  <c r="V7" i="4"/>
  <c r="V36" i="4" s="1"/>
  <c r="W7" i="4"/>
  <c r="X7" i="4"/>
  <c r="X36" i="4" s="1"/>
  <c r="Y7" i="4"/>
  <c r="Y36" i="4" s="1"/>
  <c r="Z7" i="4"/>
  <c r="Z27" i="4" s="1"/>
  <c r="AA7" i="4"/>
  <c r="AB7" i="4"/>
  <c r="AB36" i="4" s="1"/>
  <c r="AC7" i="4"/>
  <c r="AC36" i="4" s="1"/>
  <c r="AD7" i="4"/>
  <c r="AD36" i="4" s="1"/>
  <c r="AE7" i="4"/>
  <c r="AE36" i="4" s="1"/>
  <c r="AF7" i="4"/>
  <c r="AF36" i="4" s="1"/>
  <c r="AG7" i="4"/>
  <c r="AG36" i="4" s="1"/>
  <c r="AH7" i="4"/>
  <c r="AH36" i="4" s="1"/>
  <c r="AI7" i="4"/>
  <c r="AJ7" i="4"/>
  <c r="AJ36" i="4" s="1"/>
  <c r="AK7" i="4"/>
  <c r="AK36" i="4" s="1"/>
  <c r="AL7" i="4"/>
  <c r="AL36" i="4" s="1"/>
  <c r="AM7" i="4"/>
  <c r="AM36" i="4" s="1"/>
  <c r="AN7" i="4"/>
  <c r="AN36" i="4" s="1"/>
  <c r="AO7" i="4"/>
  <c r="AO36" i="4" s="1"/>
  <c r="AP7" i="4"/>
  <c r="AP36" i="4" s="1"/>
  <c r="AQ7" i="4"/>
  <c r="AR7" i="4"/>
  <c r="AR36" i="4" s="1"/>
  <c r="I7" i="4"/>
  <c r="I36" i="4" s="1"/>
  <c r="AA27" i="4" l="1"/>
  <c r="W27" i="4"/>
  <c r="O27" i="4"/>
  <c r="K27" i="4"/>
  <c r="AQ27" i="4"/>
  <c r="AI27" i="4"/>
  <c r="I27" i="4"/>
  <c r="I41" i="4" s="1"/>
  <c r="AR27" i="4"/>
  <c r="AR41" i="4" s="1"/>
  <c r="AJ27" i="4"/>
  <c r="AJ41" i="4" s="1"/>
  <c r="AF27" i="4"/>
  <c r="AF41" i="4" s="1"/>
  <c r="P27" i="4"/>
  <c r="P41" i="4" s="1"/>
  <c r="AQ36" i="4"/>
  <c r="AQ41" i="4" s="1"/>
  <c r="AI36" i="4"/>
  <c r="AA36" i="4"/>
  <c r="W36" i="4"/>
  <c r="W41" i="4" s="1"/>
  <c r="O36" i="4"/>
  <c r="O41" i="4" s="1"/>
  <c r="K36" i="4"/>
  <c r="Z36" i="4"/>
  <c r="Z41" i="4" s="1"/>
  <c r="J36" i="4"/>
  <c r="J41" i="4" s="1"/>
  <c r="AB27" i="4"/>
  <c r="AB41" i="4" s="1"/>
  <c r="M27" i="4"/>
  <c r="M41" i="4" s="1"/>
  <c r="AP27" i="4"/>
  <c r="AP41" i="4" s="1"/>
  <c r="AO27" i="4"/>
  <c r="AO41" i="4" s="1"/>
  <c r="AN27" i="4"/>
  <c r="AN41" i="4" s="1"/>
  <c r="AM27" i="4"/>
  <c r="AM41" i="4" s="1"/>
  <c r="AL27" i="4"/>
  <c r="AL41" i="4" s="1"/>
  <c r="AK27" i="4"/>
  <c r="AK41" i="4" s="1"/>
  <c r="AH27" i="4"/>
  <c r="AH41" i="4" s="1"/>
  <c r="AG27" i="4"/>
  <c r="AE27" i="4"/>
  <c r="AE41" i="4" s="1"/>
  <c r="AD27" i="4"/>
  <c r="AD41" i="4" s="1"/>
  <c r="AC27" i="4"/>
  <c r="AC41" i="4" s="1"/>
  <c r="Y27" i="4"/>
  <c r="Y41" i="4" s="1"/>
  <c r="X27" i="4"/>
  <c r="X41" i="4" s="1"/>
  <c r="V27" i="4"/>
  <c r="V41" i="4" s="1"/>
  <c r="U27" i="4"/>
  <c r="U41" i="4" s="1"/>
  <c r="T27" i="4"/>
  <c r="T41" i="4" s="1"/>
  <c r="S27" i="4"/>
  <c r="S41" i="4" s="1"/>
  <c r="R27" i="4"/>
  <c r="R41" i="4" s="1"/>
  <c r="Q27" i="4"/>
  <c r="Q41" i="4" s="1"/>
  <c r="N27" i="4"/>
  <c r="N41" i="4" s="1"/>
  <c r="L27" i="4"/>
  <c r="L41" i="4" s="1"/>
  <c r="G15" i="4"/>
  <c r="F15" i="4"/>
  <c r="H15" i="4"/>
  <c r="G20" i="4"/>
  <c r="F20" i="4"/>
  <c r="H20" i="4"/>
  <c r="E17" i="7"/>
  <c r="G7" i="7"/>
  <c r="F7" i="7"/>
  <c r="E7" i="7"/>
  <c r="E22" i="6"/>
  <c r="D17" i="5"/>
  <c r="C17" i="5"/>
  <c r="D6" i="5"/>
  <c r="D23" i="5" s="1"/>
  <c r="D13" i="2"/>
  <c r="C13" i="2"/>
  <c r="D10" i="2"/>
  <c r="AA41" i="4" l="1"/>
  <c r="K41" i="4"/>
  <c r="AI41" i="4"/>
  <c r="H27" i="4"/>
  <c r="AG41" i="4"/>
  <c r="F27" i="4"/>
  <c r="G27" i="4"/>
  <c r="E15" i="4"/>
  <c r="E20" i="4"/>
  <c r="H11" i="4"/>
  <c r="G11" i="4"/>
  <c r="F11" i="4"/>
  <c r="D6" i="2"/>
  <c r="H39" i="4"/>
  <c r="G39" i="4"/>
  <c r="E27" i="4" l="1"/>
  <c r="B18" i="4" s="1"/>
  <c r="B15" i="4"/>
  <c r="E11" i="4"/>
  <c r="B11" i="4" l="1"/>
  <c r="B20" i="4"/>
  <c r="H33" i="4" l="1"/>
  <c r="H34" i="4"/>
  <c r="H35" i="4"/>
  <c r="H37" i="4"/>
  <c r="H38" i="4"/>
  <c r="H40" i="4"/>
  <c r="G33" i="4"/>
  <c r="G34" i="4"/>
  <c r="G35" i="4"/>
  <c r="G37" i="4"/>
  <c r="G38" i="4"/>
  <c r="G40" i="4"/>
  <c r="F33" i="4"/>
  <c r="F34" i="4"/>
  <c r="F35" i="4"/>
  <c r="F37" i="4"/>
  <c r="F38" i="4"/>
  <c r="F40" i="4"/>
  <c r="E38" i="4" l="1"/>
  <c r="F7" i="4" l="1"/>
  <c r="G7" i="4"/>
  <c r="H7" i="4"/>
  <c r="E35" i="4"/>
  <c r="E33" i="4"/>
  <c r="E34" i="4"/>
  <c r="E37" i="4"/>
  <c r="E40" i="4"/>
  <c r="D23" i="2"/>
  <c r="F39" i="4" l="1"/>
  <c r="E39" i="4" s="1"/>
  <c r="E7" i="4"/>
  <c r="B7" i="4" s="1"/>
  <c r="F36" i="4" l="1"/>
  <c r="G41" i="4"/>
  <c r="H41" i="4"/>
  <c r="H32" i="4"/>
  <c r="G32" i="4"/>
  <c r="F32" i="4" l="1"/>
  <c r="E32" i="4" s="1"/>
  <c r="H36" i="4" l="1"/>
  <c r="H44" i="4" l="1"/>
  <c r="F41" i="4" l="1"/>
  <c r="F44" i="4" s="1"/>
  <c r="E41" i="4" l="1"/>
  <c r="G36" i="4" l="1"/>
  <c r="E36" i="4" s="1"/>
  <c r="G44" i="4" l="1"/>
  <c r="E44" i="4" s="1"/>
  <c r="D44" i="4" s="1"/>
  <c r="D35" i="4" s="1"/>
  <c r="D37" i="4" l="1"/>
  <c r="D38" i="4"/>
  <c r="D39" i="4"/>
  <c r="D33" i="4"/>
  <c r="D46" i="4"/>
  <c r="D41" i="4"/>
  <c r="D40" i="4"/>
  <c r="D34" i="4"/>
  <c r="D32" i="4"/>
  <c r="D36" i="4"/>
  <c r="G6" i="7"/>
  <c r="AG6" i="7"/>
  <c r="G10" i="7"/>
  <c r="AG10" i="7"/>
  <c r="G10" i="8"/>
  <c r="AG10" i="8"/>
  <c r="R12" i="7"/>
  <c r="R13" i="7"/>
  <c r="F10" i="8"/>
  <c r="U10" i="8"/>
  <c r="C28" i="7"/>
  <c r="F11" i="7"/>
  <c r="U11" i="7"/>
  <c r="E18" i="8"/>
  <c r="I12" i="8"/>
  <c r="I13" i="8"/>
  <c r="E6" i="7"/>
  <c r="I6" i="7"/>
  <c r="O10" i="7"/>
  <c r="O8" i="7"/>
  <c r="O11" i="7"/>
  <c r="AI10" i="7"/>
  <c r="AI8" i="7"/>
  <c r="AI11" i="7"/>
  <c r="T12" i="8"/>
  <c r="T13" i="8"/>
  <c r="Q12" i="8"/>
  <c r="Q13" i="8"/>
  <c r="K12" i="8"/>
  <c r="K13" i="8"/>
  <c r="C29" i="8"/>
  <c r="G11" i="8"/>
  <c r="AG11" i="8"/>
  <c r="O12" i="7"/>
  <c r="O13" i="7"/>
  <c r="O12" i="8"/>
  <c r="O13" i="8"/>
  <c r="V10" i="7"/>
  <c r="V8" i="7"/>
  <c r="V11" i="7"/>
  <c r="F6" i="8"/>
  <c r="U6" i="8"/>
  <c r="AF10" i="7"/>
  <c r="AF8" i="7"/>
  <c r="AF11" i="7"/>
  <c r="X12" i="7"/>
  <c r="X13" i="7"/>
  <c r="AD10" i="7"/>
  <c r="AD8" i="7"/>
  <c r="AD11" i="7"/>
  <c r="AO11" i="7"/>
  <c r="AO8" i="7"/>
  <c r="AO10" i="7"/>
  <c r="AC10" i="7"/>
  <c r="AC8" i="7"/>
  <c r="AC11" i="7"/>
  <c r="X12" i="8"/>
  <c r="X13" i="8"/>
  <c r="K12" i="7"/>
  <c r="K13" i="7"/>
  <c r="S12" i="8"/>
  <c r="S13" i="8"/>
  <c r="AN11" i="7"/>
  <c r="AN8" i="7"/>
  <c r="AN10" i="7"/>
  <c r="AI12" i="7"/>
  <c r="AI13" i="7"/>
  <c r="P10" i="7"/>
  <c r="P8" i="7"/>
  <c r="P11" i="7"/>
  <c r="M12" i="7"/>
  <c r="M13" i="7"/>
  <c r="J12" i="8"/>
  <c r="J13" i="8"/>
  <c r="AC12" i="8"/>
  <c r="AC13" i="8"/>
  <c r="V12" i="8"/>
  <c r="V13" i="8"/>
  <c r="AE12" i="7"/>
  <c r="AE13" i="7"/>
  <c r="W12" i="7"/>
  <c r="W13" i="7"/>
  <c r="Z11" i="8"/>
  <c r="Z8" i="8"/>
  <c r="Z10" i="8"/>
  <c r="AI12" i="8"/>
  <c r="AI13" i="8"/>
  <c r="V11" i="8"/>
  <c r="V8" i="8"/>
  <c r="V10" i="8"/>
  <c r="AI11" i="8"/>
  <c r="AI8" i="8"/>
  <c r="AI10" i="8"/>
  <c r="AF12" i="7"/>
  <c r="AF13" i="7"/>
  <c r="AL10" i="7"/>
  <c r="AL8" i="7"/>
  <c r="AL11" i="7"/>
  <c r="Z12" i="7"/>
  <c r="Z13" i="7"/>
  <c r="AL12" i="8"/>
  <c r="AL13" i="8"/>
  <c r="AR12" i="7"/>
  <c r="AR13" i="7"/>
  <c r="AR12" i="8"/>
  <c r="AR13" i="8"/>
  <c r="AD6" i="7"/>
  <c r="AD48" i="4"/>
  <c r="AD6" i="8"/>
  <c r="AB10" i="8"/>
  <c r="AB8" i="8"/>
  <c r="AB11" i="8"/>
  <c r="K11" i="8"/>
  <c r="K8" i="8"/>
  <c r="K10" i="8"/>
  <c r="F10" i="7"/>
  <c r="U10" i="7"/>
  <c r="T10" i="8"/>
  <c r="T8" i="8"/>
  <c r="T11" i="8"/>
  <c r="AC12" i="7"/>
  <c r="AC13" i="7"/>
  <c r="R12" i="8"/>
  <c r="R13" i="8"/>
  <c r="M6" i="8"/>
  <c r="M48" i="4"/>
  <c r="M6" i="7"/>
  <c r="U12" i="8"/>
  <c r="U13" i="8"/>
  <c r="AN12" i="7"/>
  <c r="AN13" i="7"/>
  <c r="N10" i="7"/>
  <c r="N8" i="7"/>
  <c r="N11" i="7"/>
  <c r="X10" i="7"/>
  <c r="X8" i="7"/>
  <c r="X11" i="7"/>
  <c r="S12" i="7"/>
  <c r="S13" i="7"/>
  <c r="M11" i="8"/>
  <c r="M8" i="8"/>
  <c r="M10" i="8"/>
  <c r="J11" i="8"/>
  <c r="J8" i="8"/>
  <c r="J10" i="8"/>
  <c r="AG12" i="8"/>
  <c r="AG13" i="8"/>
  <c r="AK12" i="7"/>
  <c r="AK13" i="7"/>
  <c r="N12" i="7"/>
  <c r="N13" i="7"/>
  <c r="AJ11" i="7"/>
  <c r="AJ8" i="7"/>
  <c r="AJ10" i="7"/>
  <c r="AP10" i="7"/>
  <c r="AP8" i="7"/>
  <c r="AP11" i="7"/>
  <c r="N48" i="4"/>
  <c r="N6" i="8"/>
  <c r="N6" i="7"/>
  <c r="AK12" i="8"/>
  <c r="AK13" i="8"/>
  <c r="AF11" i="8"/>
  <c r="AF8" i="8"/>
  <c r="AF10" i="8"/>
  <c r="AG48" i="4"/>
  <c r="H46" i="4"/>
  <c r="AO12" i="7"/>
  <c r="AO13" i="7"/>
  <c r="AF48" i="4"/>
  <c r="AF6" i="7"/>
  <c r="AF44" i="4"/>
  <c r="AF46" i="4"/>
  <c r="AF6" i="8"/>
  <c r="G8" i="7"/>
  <c r="AO12" i="8"/>
  <c r="AO13" i="8"/>
  <c r="AI48" i="4"/>
  <c r="AI6" i="7"/>
  <c r="AI44" i="4"/>
  <c r="AI46" i="4"/>
  <c r="AI6" i="8"/>
  <c r="AP11" i="8"/>
  <c r="AP8" i="8"/>
  <c r="AP10" i="8"/>
  <c r="AA6" i="8"/>
  <c r="AA6" i="7"/>
  <c r="AA48" i="4"/>
  <c r="AL12" i="7"/>
  <c r="AL13" i="7"/>
  <c r="AK11" i="7"/>
  <c r="AK8" i="7"/>
  <c r="AK10" i="7"/>
  <c r="AM12" i="8"/>
  <c r="AM13" i="8"/>
  <c r="C29" i="7"/>
  <c r="AG8" i="7"/>
  <c r="AG11" i="7"/>
  <c r="G11" i="7"/>
  <c r="Q11" i="7"/>
  <c r="Q8" i="7"/>
  <c r="Q10" i="7"/>
  <c r="AM11" i="7"/>
  <c r="AM8" i="7"/>
  <c r="AM10" i="7"/>
  <c r="Y12" i="8"/>
  <c r="Y13" i="8"/>
  <c r="L12" i="8"/>
  <c r="L13" i="8"/>
  <c r="AJ12" i="8"/>
  <c r="AJ13" i="8"/>
  <c r="Q12" i="7"/>
  <c r="Q13" i="7"/>
  <c r="I48" i="4"/>
  <c r="D30" i="8"/>
  <c r="C30" i="8"/>
  <c r="AK48" i="4"/>
  <c r="AK6" i="7"/>
  <c r="AK6" i="8"/>
  <c r="AH12" i="8"/>
  <c r="AH13" i="8"/>
  <c r="W11" i="8"/>
  <c r="W8" i="8"/>
  <c r="W10" i="8"/>
  <c r="Y12" i="7"/>
  <c r="Y13" i="7"/>
  <c r="AB12" i="8"/>
  <c r="AB13" i="8"/>
  <c r="E8" i="7"/>
  <c r="G46" i="4"/>
  <c r="U48" i="4"/>
  <c r="U12" i="7"/>
  <c r="U13" i="7"/>
  <c r="J48" i="4"/>
  <c r="J6" i="7"/>
  <c r="J6" i="8"/>
  <c r="F8" i="8"/>
  <c r="AO6" i="7"/>
  <c r="AO6" i="8"/>
  <c r="AO48" i="4"/>
  <c r="AA12" i="7"/>
  <c r="AA13" i="7"/>
  <c r="R48" i="4"/>
  <c r="R6" i="8"/>
  <c r="R6" i="7"/>
  <c r="F46" i="4"/>
  <c r="E46" i="4"/>
  <c r="D28" i="7"/>
  <c r="AN48" i="4"/>
  <c r="AN6" i="7"/>
  <c r="AN6" i="8"/>
  <c r="AN12" i="8"/>
  <c r="AN13" i="8"/>
  <c r="AP12" i="8"/>
  <c r="AP13" i="8"/>
  <c r="L12" i="7"/>
  <c r="L13" i="7"/>
  <c r="P12" i="8"/>
  <c r="P13" i="8"/>
  <c r="I6" i="8"/>
  <c r="E6" i="8"/>
  <c r="AQ12" i="7"/>
  <c r="AQ13" i="7"/>
  <c r="S10" i="8"/>
  <c r="S8" i="8"/>
  <c r="S11" i="8"/>
  <c r="P12" i="7"/>
  <c r="P13" i="7"/>
  <c r="X11" i="8"/>
  <c r="X8" i="8"/>
  <c r="X10" i="8"/>
  <c r="AF12" i="8"/>
  <c r="AF13" i="8"/>
  <c r="I10" i="7"/>
  <c r="E10" i="7"/>
  <c r="U6" i="7"/>
  <c r="F6" i="7"/>
  <c r="AQ10" i="7"/>
  <c r="AQ8" i="7"/>
  <c r="AQ11" i="7"/>
  <c r="AM12" i="7"/>
  <c r="AM13" i="7"/>
  <c r="M12" i="8"/>
  <c r="M13" i="8"/>
  <c r="AH10" i="8"/>
  <c r="AH8" i="8"/>
  <c r="AH11" i="8"/>
  <c r="J11" i="7"/>
  <c r="J44" i="4"/>
  <c r="J46" i="4"/>
  <c r="J8" i="7"/>
  <c r="J10" i="7"/>
  <c r="E8" i="8"/>
  <c r="AR48" i="4"/>
  <c r="AR6" i="8"/>
  <c r="AR6" i="7"/>
  <c r="AO10" i="8"/>
  <c r="AO44" i="4"/>
  <c r="AO46" i="4"/>
  <c r="AO8" i="8"/>
  <c r="AO11" i="8"/>
  <c r="AA12" i="8"/>
  <c r="AA13" i="8"/>
  <c r="AD12" i="7"/>
  <c r="AD13" i="7"/>
  <c r="W12" i="8"/>
  <c r="W13" i="8"/>
  <c r="Z12" i="8"/>
  <c r="Z13" i="8"/>
  <c r="O11" i="8"/>
  <c r="O8" i="8"/>
  <c r="O10" i="8"/>
  <c r="AE6" i="8"/>
  <c r="AE6" i="7"/>
  <c r="AE48" i="4"/>
  <c r="S11" i="7"/>
  <c r="S8" i="7"/>
  <c r="S10" i="7"/>
  <c r="AJ6" i="7"/>
  <c r="AJ48" i="4"/>
  <c r="AJ6" i="8"/>
  <c r="R11" i="7"/>
  <c r="R8" i="7"/>
  <c r="R10" i="7"/>
  <c r="E11" i="7"/>
  <c r="C27" i="7"/>
  <c r="C30" i="7"/>
  <c r="D30" i="7"/>
  <c r="AN10" i="8"/>
  <c r="AN44" i="4"/>
  <c r="AN46" i="4"/>
  <c r="AN8" i="8"/>
  <c r="AN11" i="8"/>
  <c r="I13" i="7"/>
  <c r="I12" i="7"/>
  <c r="E18" i="7"/>
  <c r="T12" i="7"/>
  <c r="T13" i="7"/>
  <c r="AL6" i="7"/>
  <c r="AL6" i="8"/>
  <c r="AL48" i="4"/>
  <c r="AM10" i="8"/>
  <c r="AM8" i="8"/>
  <c r="AM11" i="8"/>
  <c r="AB10" i="7"/>
  <c r="AB8" i="7"/>
  <c r="AB11" i="7"/>
  <c r="R10" i="8"/>
  <c r="R44" i="4"/>
  <c r="R46" i="4"/>
  <c r="R8" i="8"/>
  <c r="R11" i="8"/>
  <c r="AP48" i="4"/>
  <c r="AP6" i="7"/>
  <c r="AP44" i="4"/>
  <c r="AP46" i="4"/>
  <c r="AP6" i="8"/>
  <c r="AA11" i="7"/>
  <c r="AA8" i="7"/>
  <c r="AA10" i="7"/>
  <c r="AG6" i="8"/>
  <c r="G6" i="8"/>
  <c r="Y6" i="8"/>
  <c r="Y6" i="7"/>
  <c r="Y48" i="4"/>
  <c r="L48" i="4"/>
  <c r="L6" i="8"/>
  <c r="L6" i="7"/>
  <c r="Z6" i="8"/>
  <c r="Z6" i="7"/>
  <c r="Z48" i="4"/>
  <c r="AD11" i="8"/>
  <c r="AD44" i="4"/>
  <c r="AD46" i="4"/>
  <c r="AD8" i="8"/>
  <c r="AD10" i="8"/>
  <c r="AE12" i="8"/>
  <c r="AE13" i="8"/>
  <c r="AQ11" i="8"/>
  <c r="AQ8" i="8"/>
  <c r="AQ10" i="8"/>
  <c r="AB48" i="4"/>
  <c r="AB6" i="8"/>
  <c r="AB44" i="4"/>
  <c r="AB46" i="4"/>
  <c r="AB6" i="7"/>
  <c r="U8" i="8"/>
  <c r="U11" i="8"/>
  <c r="F11" i="8"/>
  <c r="C28" i="8"/>
  <c r="K6" i="8"/>
  <c r="K6" i="7"/>
  <c r="K48" i="4"/>
  <c r="L10" i="7"/>
  <c r="L8" i="7"/>
  <c r="L11" i="7"/>
  <c r="U44" i="4"/>
  <c r="U46" i="4"/>
  <c r="U8" i="7"/>
  <c r="F8" i="7"/>
  <c r="Z11" i="7"/>
  <c r="Z44" i="4"/>
  <c r="Z46" i="4"/>
  <c r="Z8" i="7"/>
  <c r="Z10" i="7"/>
  <c r="N12" i="8"/>
  <c r="N13" i="8"/>
  <c r="AP12" i="7"/>
  <c r="AP13" i="7"/>
  <c r="Q10" i="8"/>
  <c r="Q8" i="8"/>
  <c r="Q11" i="8"/>
  <c r="Q6" i="7"/>
  <c r="Q6" i="8"/>
  <c r="Q44" i="4"/>
  <c r="Q46" i="4"/>
  <c r="Q48" i="4"/>
  <c r="AC6" i="7"/>
  <c r="AC6" i="8"/>
  <c r="AC48" i="4"/>
  <c r="W11" i="7"/>
  <c r="W8" i="7"/>
  <c r="W10" i="7"/>
  <c r="V48" i="4"/>
  <c r="V6" i="8"/>
  <c r="V44" i="4"/>
  <c r="V46" i="4"/>
  <c r="V6" i="7"/>
  <c r="P48" i="4"/>
  <c r="P6" i="8"/>
  <c r="P6" i="7"/>
  <c r="K10" i="7"/>
  <c r="K44" i="4"/>
  <c r="K46" i="4"/>
  <c r="K8" i="7"/>
  <c r="K11" i="7"/>
  <c r="AC10" i="8"/>
  <c r="AC44" i="4"/>
  <c r="AC46" i="4"/>
  <c r="AC8" i="8"/>
  <c r="AC11" i="8"/>
  <c r="AG12" i="7"/>
  <c r="AG13" i="7"/>
  <c r="AK11" i="8"/>
  <c r="AK44" i="4"/>
  <c r="AK46" i="4"/>
  <c r="AK8" i="8"/>
  <c r="AK10" i="8"/>
  <c r="Y11" i="8"/>
  <c r="Y8" i="8"/>
  <c r="Y10" i="8"/>
  <c r="T6" i="7"/>
  <c r="T48" i="4"/>
  <c r="T6" i="8"/>
  <c r="X6" i="8"/>
  <c r="X48" i="4"/>
  <c r="X44" i="4"/>
  <c r="X46" i="4"/>
  <c r="X6" i="7"/>
  <c r="I10" i="8"/>
  <c r="E10" i="8"/>
  <c r="M11" i="7"/>
  <c r="M44" i="4"/>
  <c r="M46" i="4"/>
  <c r="M8" i="7"/>
  <c r="M10" i="7"/>
  <c r="AQ6" i="7"/>
  <c r="AQ6" i="8"/>
  <c r="AQ44" i="4"/>
  <c r="AQ46" i="4"/>
  <c r="AQ48" i="4"/>
  <c r="T11" i="7"/>
  <c r="T44" i="4"/>
  <c r="T46" i="4"/>
  <c r="T8" i="7"/>
  <c r="T10" i="7"/>
  <c r="AH12" i="7"/>
  <c r="AH13" i="7"/>
  <c r="AH11" i="7"/>
  <c r="AH8" i="7"/>
  <c r="AH10" i="7"/>
  <c r="AH48" i="4"/>
  <c r="AH6" i="7"/>
  <c r="AH44" i="4"/>
  <c r="AH46" i="4"/>
  <c r="AH6" i="8"/>
  <c r="Y11" i="7"/>
  <c r="Y44" i="4"/>
  <c r="Y46" i="4"/>
  <c r="Y8" i="7"/>
  <c r="Y10" i="7"/>
  <c r="AA11" i="8"/>
  <c r="AA44" i="4"/>
  <c r="AA46" i="4"/>
  <c r="AA8" i="8"/>
  <c r="AA10" i="8"/>
  <c r="W48" i="4"/>
  <c r="W6" i="8"/>
  <c r="W44" i="4"/>
  <c r="W46" i="4"/>
  <c r="W6" i="7"/>
  <c r="AR10" i="7"/>
  <c r="AR8" i="7"/>
  <c r="AR11" i="7"/>
  <c r="N11" i="8"/>
  <c r="N44" i="4"/>
  <c r="N46" i="4"/>
  <c r="N8" i="8"/>
  <c r="N10" i="8"/>
  <c r="O48" i="4"/>
  <c r="O6" i="7"/>
  <c r="O44" i="4"/>
  <c r="O46" i="4"/>
  <c r="O6" i="8"/>
  <c r="AE10" i="8"/>
  <c r="AE8" i="8"/>
  <c r="AE11" i="8"/>
  <c r="S48" i="4"/>
  <c r="S6" i="8"/>
  <c r="S44" i="4"/>
  <c r="S46" i="4"/>
  <c r="S6" i="7"/>
  <c r="AJ10" i="8"/>
  <c r="AJ44" i="4"/>
  <c r="AJ46" i="4"/>
  <c r="AJ8" i="8"/>
  <c r="AJ11" i="8"/>
  <c r="AE10" i="7"/>
  <c r="AE44" i="4"/>
  <c r="AE46" i="4"/>
  <c r="AE8" i="7"/>
  <c r="AE11" i="7"/>
  <c r="J12" i="7"/>
  <c r="J13" i="7"/>
  <c r="P11" i="8"/>
  <c r="P44" i="4"/>
  <c r="P46" i="4"/>
  <c r="P8" i="8"/>
  <c r="P10" i="8"/>
  <c r="AR10" i="8"/>
  <c r="AR44" i="4"/>
  <c r="AR46" i="4"/>
  <c r="AR8" i="8"/>
  <c r="AR11" i="8"/>
  <c r="AB13" i="7"/>
  <c r="AB12" i="7"/>
  <c r="AD13" i="8"/>
  <c r="AD12" i="8"/>
  <c r="V13" i="7"/>
  <c r="V12" i="7"/>
  <c r="E11" i="8"/>
  <c r="C27" i="8"/>
  <c r="D28" i="8"/>
  <c r="AG44" i="4"/>
  <c r="AG46" i="4"/>
  <c r="AG8" i="8"/>
  <c r="G8" i="8"/>
  <c r="AL11" i="8"/>
  <c r="AL44" i="4"/>
  <c r="AL46" i="4"/>
  <c r="AL8" i="8"/>
  <c r="AL10" i="8"/>
  <c r="AM6" i="7"/>
  <c r="AM6" i="8"/>
  <c r="AM44" i="4"/>
  <c r="AM46" i="4"/>
  <c r="AM48" i="4"/>
  <c r="L11" i="8"/>
  <c r="L44" i="4"/>
  <c r="L46" i="4"/>
  <c r="L8" i="8"/>
  <c r="L10" i="8"/>
  <c r="I8" i="7"/>
  <c r="I11" i="7"/>
  <c r="AJ13" i="7"/>
  <c r="AJ12" i="7"/>
  <c r="I44" i="4"/>
  <c r="I46" i="4"/>
  <c r="I8" i="8"/>
  <c r="I11" i="8"/>
  <c r="AQ13" i="8"/>
  <c r="AQ12" i="8"/>
</calcChain>
</file>

<file path=xl/sharedStrings.xml><?xml version="1.0" encoding="utf-8"?>
<sst xmlns="http://schemas.openxmlformats.org/spreadsheetml/2006/main" count="167" uniqueCount="114">
  <si>
    <t>Статьи затрат</t>
  </si>
  <si>
    <t>Капитальные вложения</t>
  </si>
  <si>
    <t>Итого потребность в инвестициях</t>
  </si>
  <si>
    <t>Операционные постоянные расходы</t>
  </si>
  <si>
    <t>Резерв</t>
  </si>
  <si>
    <t>Стоимость в месяц</t>
  </si>
  <si>
    <t>Итоговая стоимость</t>
  </si>
  <si>
    <t>Структура</t>
  </si>
  <si>
    <t>Сумма</t>
  </si>
  <si>
    <t>Итого</t>
  </si>
  <si>
    <t>Итого за 3 года</t>
  </si>
  <si>
    <t>Год 1</t>
  </si>
  <si>
    <t>Год 2</t>
  </si>
  <si>
    <t>Год 3</t>
  </si>
  <si>
    <t>Итого выручка</t>
  </si>
  <si>
    <t>Операционные расходы</t>
  </si>
  <si>
    <t>Наименования</t>
  </si>
  <si>
    <t>Итого расходы</t>
  </si>
  <si>
    <t>Чистая прибыль</t>
  </si>
  <si>
    <t>Финансовая модель на 3 года</t>
  </si>
  <si>
    <t>Резервный фонд</t>
  </si>
  <si>
    <t>Чистая прибыль для распределения</t>
  </si>
  <si>
    <t>"Дивиденды собственника"</t>
  </si>
  <si>
    <t>"Дивиденды инвестора"</t>
  </si>
  <si>
    <t>Cумма инвестиций</t>
  </si>
  <si>
    <t>Cрок окупаемости инвестиций, мес</t>
  </si>
  <si>
    <t>ROI</t>
  </si>
  <si>
    <t>1. Расчет потребности в инвестициях</t>
  </si>
  <si>
    <t>2. Финансовая модель</t>
  </si>
  <si>
    <t>3. Распределение прибыли</t>
  </si>
  <si>
    <t>4. Срок окупаемости инвестиций</t>
  </si>
  <si>
    <t>5. Показатель возврата инвестиций - ROI</t>
  </si>
  <si>
    <t>ЗП сотрудников</t>
  </si>
  <si>
    <t>Подготовка. Запуск</t>
  </si>
  <si>
    <t>~</t>
  </si>
  <si>
    <t>Стоимость</t>
  </si>
  <si>
    <t>Заработная плата</t>
  </si>
  <si>
    <t>"Дивиденды инвестора" накопленным итогом</t>
  </si>
  <si>
    <t>Разработка Мобильного приложения</t>
  </si>
  <si>
    <t>Техническая поддержка</t>
  </si>
  <si>
    <t>* Приложение 1</t>
  </si>
  <si>
    <t>Cash Out</t>
  </si>
  <si>
    <t>Маркетинг</t>
  </si>
  <si>
    <t>Реинвестирование</t>
  </si>
  <si>
    <t>Эквайринг</t>
  </si>
  <si>
    <t>Офис</t>
  </si>
  <si>
    <t>Аренда офис</t>
  </si>
  <si>
    <t>Планшеты</t>
  </si>
  <si>
    <t>1.1 Первая Бета версия</t>
  </si>
  <si>
    <t>Сервисная интеграция</t>
  </si>
  <si>
    <t>Astana IT HUB</t>
  </si>
  <si>
    <t>500 единиц</t>
  </si>
  <si>
    <t>Техподдержка и серверы</t>
  </si>
  <si>
    <t>Прочие (транспорт, связь, канцелярия)</t>
  </si>
  <si>
    <t>Интеграция</t>
  </si>
  <si>
    <t>6 месяца</t>
  </si>
  <si>
    <t>Бухгалтерия</t>
  </si>
  <si>
    <t>Бахгалтерия</t>
  </si>
  <si>
    <t>Рекламная компания</t>
  </si>
  <si>
    <t>Технический директор</t>
  </si>
  <si>
    <t>Руководящий состав</t>
  </si>
  <si>
    <t>CEO</t>
  </si>
  <si>
    <t>Операционный директор</t>
  </si>
  <si>
    <t>Стратегия, партнёры, инвестиции</t>
  </si>
  <si>
    <t>Архитектура, техконтроль, команда разработки</t>
  </si>
  <si>
    <t>Управление процессами, контроль сроков</t>
  </si>
  <si>
    <t>Техническая команда</t>
  </si>
  <si>
    <t>Backend-разработчик</t>
  </si>
  <si>
    <t>Frontend-разработчик</t>
  </si>
  <si>
    <t>Mobile-разработчик</t>
  </si>
  <si>
    <t>QA-инженер</t>
  </si>
  <si>
    <t>Серверная логика, API, БД</t>
  </si>
  <si>
    <t>Интерфейс приложения</t>
  </si>
  <si>
    <t>Android/iOS, Flutter/React Native</t>
  </si>
  <si>
    <t>Тестирование, баг-трекинг</t>
  </si>
  <si>
    <t>Поддержка продукта</t>
  </si>
  <si>
    <t>UX/UI-дизайнер</t>
  </si>
  <si>
    <t>Продакт-менеджер (PM)</t>
  </si>
  <si>
    <t>Прототипы, визуал, удобство</t>
  </si>
  <si>
    <t>Ведение проекта, постановка задач</t>
  </si>
  <si>
    <t>Связь с партнёрами, поддержка пользователей</t>
  </si>
  <si>
    <t>Офис менеджер</t>
  </si>
  <si>
    <t>Поддержка / аккаунт</t>
  </si>
  <si>
    <t>Поддержка пользователей</t>
  </si>
  <si>
    <t>Маркетинг и запуск</t>
  </si>
  <si>
    <t>Юр и нормативные расходы</t>
  </si>
  <si>
    <t>Подготовка к след. Раунду</t>
  </si>
  <si>
    <t>Офис, связь, бухгалтерия, хостинг, по</t>
  </si>
  <si>
    <t>Правильно упаковать проект, для успешного привличения инвестиций</t>
  </si>
  <si>
    <t>Для обеспечения деятельности проекта</t>
  </si>
  <si>
    <t>Сопровождение договоров с каждым партнером</t>
  </si>
  <si>
    <t>Подача заявления для получения льгот</t>
  </si>
  <si>
    <t>Узнаваемость и бренд</t>
  </si>
  <si>
    <t>*</t>
  </si>
  <si>
    <t>Офис оборудование</t>
  </si>
  <si>
    <t>Партнерам за продвижение</t>
  </si>
  <si>
    <t>2GIS, Cloud Pay, CRM</t>
  </si>
  <si>
    <t>ЗП</t>
  </si>
  <si>
    <t>Разработка Бета версий приложения</t>
  </si>
  <si>
    <t>СТО, детейлинг, покраска, тюнинг магазины)</t>
  </si>
  <si>
    <t>Доходы по направлениям</t>
  </si>
  <si>
    <t>Платный ТОП‑листинг партнёров</t>
  </si>
  <si>
    <t>Автоконсьерж (подписка B2C)</t>
  </si>
  <si>
    <t>Реклама (CPM + бренд‑пакеты)</t>
  </si>
  <si>
    <t>Кол-во партнёров (средний чек 50,000)</t>
  </si>
  <si>
    <t>Кол-во заказов</t>
  </si>
  <si>
    <t>Покупают 5% партнёров</t>
  </si>
  <si>
    <t>Доля %</t>
  </si>
  <si>
    <t>*не учтены микро комиссии с пользователя</t>
  </si>
  <si>
    <t>B2B автосалоны</t>
  </si>
  <si>
    <t>Кол-во автосалонов (чек 2,000)</t>
  </si>
  <si>
    <t>Кол-во авто</t>
  </si>
  <si>
    <t>*про B2B автосалоны (50,000 данных авто)</t>
  </si>
  <si>
    <t>КПН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</si>
</sst>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164" formatCode="0;\-0"/>
    <numFmt numFmtId="165" formatCode="#,##0\ [$₸-43F]"/>
    <numFmt numFmtId="166" formatCode="#,##0\ [$₸-43F];\-#,##0\ [$₸-43F]"/>
    <numFmt numFmtId="167" formatCode="#,##0\ _₽"/>
    <numFmt numFmtId="168" formatCode="#,##0_ ;\-#,##0\ "/>
    <numFmt numFmtId="169" formatCode="#,##0\ _₽;\-#,##0\ _₽"/>
    <numFmt numFmtId="170" formatCode="_-* #,##0\ [$₸-43F]_-;\-* #,##0\ [$₸-43F]_-;_-* &quot;-&quot;\ [$₸-43F]_-;_-@_-"/>
    <numFmt numFmtId="176" formatCode="0.0%"/>
  </numFmts>
  <fonts count="53" x14ac:knownFonts="1">
    <font>
      <sz val="11"/>
      <color theme="1"/>
      <name val="Calibri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2"/>
      <color theme="0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i/>
      <sz val="12"/>
      <color theme="1"/>
      <name val="Cambria"/>
      <family val="1"/>
      <charset val="204"/>
    </font>
    <font>
      <b/>
      <i/>
      <sz val="12"/>
      <color rgb="FF002060"/>
      <name val="Cambria"/>
      <family val="1"/>
      <charset val="204"/>
    </font>
    <font>
      <i/>
      <sz val="12"/>
      <color rgb="FFC00000"/>
      <name val="Cambria"/>
      <family val="1"/>
      <charset val="204"/>
    </font>
    <font>
      <b/>
      <i/>
      <sz val="12"/>
      <color rgb="FFFF0000"/>
      <name val="Cambria"/>
      <family val="1"/>
      <charset val="204"/>
    </font>
    <font>
      <i/>
      <sz val="12"/>
      <color rgb="FF002060"/>
      <name val="Cambria"/>
      <family val="1"/>
      <charset val="204"/>
    </font>
    <font>
      <i/>
      <sz val="12"/>
      <color theme="0"/>
      <name val="Cambria"/>
      <family val="1"/>
      <charset val="204"/>
    </font>
    <font>
      <b/>
      <i/>
      <sz val="12"/>
      <color rgb="FF009E00"/>
      <name val="Cambria"/>
      <family val="1"/>
      <charset val="204"/>
    </font>
    <font>
      <sz val="12"/>
      <color rgb="FF009E00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2"/>
      <color rgb="FF009E00"/>
      <name val="Cambria"/>
      <family val="1"/>
      <charset val="204"/>
    </font>
    <font>
      <sz val="11"/>
      <color theme="1"/>
      <name val="Calibri"/>
      <family val="2"/>
      <charset val="204"/>
    </font>
    <font>
      <sz val="12"/>
      <color rgb="FFFF0000"/>
      <name val="Cambria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2"/>
      <color theme="7" tint="-0.249977111117893"/>
      <name val="Cambria"/>
      <family val="1"/>
      <charset val="204"/>
    </font>
    <font>
      <b/>
      <i/>
      <sz val="12"/>
      <color theme="2" tint="-0.749992370372631"/>
      <name val="Cambria"/>
      <family val="1"/>
      <charset val="204"/>
    </font>
    <font>
      <i/>
      <sz val="12"/>
      <color theme="5" tint="-0.499984740745262"/>
      <name val="Cambria"/>
      <family val="1"/>
      <charset val="204"/>
    </font>
    <font>
      <i/>
      <sz val="12"/>
      <color rgb="FF0070C0"/>
      <name val="Cambria"/>
      <family val="1"/>
      <charset val="204"/>
    </font>
    <font>
      <i/>
      <sz val="12"/>
      <color theme="9" tint="-0.249977111117893"/>
      <name val="Cambria"/>
      <family val="1"/>
      <charset val="204"/>
    </font>
    <font>
      <i/>
      <sz val="12"/>
      <color theme="4"/>
      <name val="Cambria"/>
      <family val="1"/>
      <charset val="204"/>
    </font>
    <font>
      <i/>
      <sz val="12"/>
      <color theme="5"/>
      <name val="Cambria"/>
      <family val="1"/>
      <charset val="204"/>
    </font>
    <font>
      <sz val="11"/>
      <color theme="1"/>
      <name val="Calibri"/>
    </font>
    <font>
      <b/>
      <i/>
      <sz val="12"/>
      <color theme="1"/>
      <name val="Cambria"/>
      <family val="1"/>
      <charset val="204"/>
    </font>
    <font>
      <i/>
      <sz val="11"/>
      <color theme="1"/>
      <name val="Calibri"/>
      <family val="2"/>
      <charset val="204"/>
    </font>
    <font>
      <i/>
      <sz val="12"/>
      <color rgb="FF000000"/>
      <name val="Cambria"/>
      <family val="1"/>
      <charset val="204"/>
    </font>
    <font>
      <i/>
      <sz val="12"/>
      <name val="Cambria"/>
      <family val="1"/>
      <charset val="204"/>
    </font>
    <font>
      <i/>
      <sz val="11"/>
      <color theme="5"/>
      <name val="Calibri"/>
      <family val="2"/>
      <charset val="204"/>
    </font>
    <font>
      <i/>
      <sz val="12"/>
      <color theme="9" tint="-0.24994659260841701"/>
      <name val="Cambria"/>
      <family val="1"/>
      <charset val="204"/>
    </font>
    <font>
      <b/>
      <i/>
      <u/>
      <sz val="12"/>
      <color rgb="FFFF0000"/>
      <name val="Cambria"/>
      <family val="1"/>
      <charset val="204"/>
    </font>
    <font>
      <i/>
      <sz val="12"/>
      <color theme="2" tint="-0.749992370372631"/>
      <name val="Cambria"/>
      <family val="1"/>
      <charset val="204"/>
    </font>
    <font>
      <i/>
      <sz val="12"/>
      <color rgb="FF009E00"/>
      <name val="Cambria"/>
      <family val="1"/>
      <charset val="204"/>
    </font>
    <font>
      <b/>
      <sz val="12"/>
      <color rgb="FFFF0000"/>
      <name val="Cambria"/>
      <family val="1"/>
      <charset val="204"/>
    </font>
    <font>
      <b/>
      <u/>
      <sz val="12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u/>
      <sz val="11"/>
      <color theme="1"/>
      <name val="Cambria"/>
      <family val="1"/>
      <charset val="204"/>
    </font>
    <font>
      <b/>
      <sz val="12"/>
      <color rgb="FF000000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i/>
      <sz val="12"/>
      <color theme="9" tint="-0.499984740745262"/>
      <name val="Cambria"/>
      <family val="1"/>
      <charset val="204"/>
    </font>
    <font>
      <i/>
      <sz val="12"/>
      <color theme="0" tint="-0.499984740745262"/>
      <name val="Cambria"/>
      <family val="1"/>
      <charset val="204"/>
    </font>
    <font>
      <i/>
      <sz val="11"/>
      <color theme="0" tint="-0.499984740745262"/>
      <name val="Calibri"/>
      <family val="2"/>
      <charset val="204"/>
    </font>
    <font>
      <i/>
      <sz val="11"/>
      <color theme="4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3" fillId="2" borderId="1" applyNumberFormat="0" applyAlignment="0" applyProtection="0"/>
    <xf numFmtId="44" fontId="23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03">
    <xf numFmtId="0" fontId="0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165" fontId="7" fillId="3" borderId="1" xfId="2" applyNumberFormat="1" applyFont="1" applyFill="1"/>
    <xf numFmtId="0" fontId="8" fillId="0" borderId="2" xfId="0" applyFont="1" applyBorder="1" applyAlignment="1">
      <alignment horizontal="left" indent="2"/>
    </xf>
    <xf numFmtId="167" fontId="4" fillId="0" borderId="0" xfId="0" applyNumberFormat="1" applyFont="1"/>
    <xf numFmtId="0" fontId="8" fillId="0" borderId="3" xfId="0" applyFont="1" applyBorder="1" applyAlignment="1">
      <alignment horizontal="left" indent="2"/>
    </xf>
    <xf numFmtId="0" fontId="4" fillId="0" borderId="3" xfId="0" applyNumberFormat="1" applyFont="1" applyBorder="1" applyAlignment="1">
      <alignment horizontal="left" indent="2"/>
    </xf>
    <xf numFmtId="0" fontId="8" fillId="0" borderId="4" xfId="0" applyFont="1" applyBorder="1" applyAlignment="1">
      <alignment horizontal="left" indent="2"/>
    </xf>
    <xf numFmtId="0" fontId="7" fillId="3" borderId="1" xfId="2" applyNumberFormat="1" applyFont="1" applyFill="1"/>
    <xf numFmtId="0" fontId="7" fillId="3" borderId="1" xfId="2" applyNumberFormat="1" applyFont="1" applyFill="1" applyAlignment="1">
      <alignment vertical="center"/>
    </xf>
    <xf numFmtId="0" fontId="8" fillId="0" borderId="0" xfId="0" applyFont="1"/>
    <xf numFmtId="165" fontId="8" fillId="0" borderId="0" xfId="0" applyNumberFormat="1" applyFont="1" applyAlignment="1">
      <alignment horizontal="right"/>
    </xf>
    <xf numFmtId="165" fontId="4" fillId="0" borderId="0" xfId="0" applyNumberFormat="1" applyFont="1" applyBorder="1"/>
    <xf numFmtId="168" fontId="9" fillId="0" borderId="0" xfId="0" applyNumberFormat="1" applyFont="1"/>
    <xf numFmtId="168" fontId="5" fillId="0" borderId="0" xfId="0" applyNumberFormat="1" applyFont="1"/>
    <xf numFmtId="168" fontId="9" fillId="0" borderId="12" xfId="0" applyNumberFormat="1" applyFont="1" applyBorder="1" applyAlignment="1">
      <alignment horizontal="left"/>
    </xf>
    <xf numFmtId="168" fontId="9" fillId="0" borderId="0" xfId="0" applyNumberFormat="1" applyFont="1" applyAlignment="1">
      <alignment horizontal="left"/>
    </xf>
    <xf numFmtId="9" fontId="9" fillId="0" borderId="13" xfId="0" applyNumberFormat="1" applyFont="1" applyBorder="1" applyAlignment="1">
      <alignment horizontal="center"/>
    </xf>
    <xf numFmtId="168" fontId="9" fillId="0" borderId="13" xfId="0" applyNumberFormat="1" applyFont="1" applyBorder="1" applyAlignment="1">
      <alignment horizontal="center"/>
    </xf>
    <xf numFmtId="168" fontId="9" fillId="0" borderId="16" xfId="0" applyNumberFormat="1" applyFont="1" applyBorder="1" applyAlignment="1">
      <alignment horizontal="center"/>
    </xf>
    <xf numFmtId="168" fontId="10" fillId="0" borderId="0" xfId="0" applyNumberFormat="1" applyFont="1"/>
    <xf numFmtId="0" fontId="6" fillId="5" borderId="1" xfId="2" applyNumberFormat="1" applyFont="1" applyFill="1" applyAlignment="1">
      <alignment horizontal="left" vertical="center"/>
    </xf>
    <xf numFmtId="0" fontId="6" fillId="5" borderId="1" xfId="2" applyNumberFormat="1" applyFont="1" applyFill="1" applyAlignment="1">
      <alignment horizontal="center" vertical="center" wrapText="1"/>
    </xf>
    <xf numFmtId="165" fontId="4" fillId="0" borderId="12" xfId="0" applyNumberFormat="1" applyFont="1" applyBorder="1"/>
    <xf numFmtId="165" fontId="4" fillId="0" borderId="20" xfId="0" applyNumberFormat="1" applyFont="1" applyBorder="1"/>
    <xf numFmtId="0" fontId="4" fillId="0" borderId="21" xfId="0" applyNumberFormat="1" applyFont="1" applyBorder="1"/>
    <xf numFmtId="165" fontId="13" fillId="0" borderId="0" xfId="0" applyNumberFormat="1" applyFont="1" applyBorder="1"/>
    <xf numFmtId="165" fontId="13" fillId="0" borderId="12" xfId="0" applyNumberFormat="1" applyFont="1" applyBorder="1"/>
    <xf numFmtId="166" fontId="9" fillId="0" borderId="13" xfId="0" applyNumberFormat="1" applyFont="1" applyBorder="1" applyAlignment="1">
      <alignment horizontal="center"/>
    </xf>
    <xf numFmtId="166" fontId="9" fillId="0" borderId="12" xfId="0" applyNumberFormat="1" applyFont="1" applyBorder="1" applyAlignment="1">
      <alignment horizontal="center"/>
    </xf>
    <xf numFmtId="165" fontId="13" fillId="0" borderId="20" xfId="0" applyNumberFormat="1" applyFont="1" applyBorder="1"/>
    <xf numFmtId="0" fontId="14" fillId="5" borderId="9" xfId="0" applyNumberFormat="1" applyFont="1" applyFill="1" applyBorder="1"/>
    <xf numFmtId="0" fontId="14" fillId="5" borderId="23" xfId="0" applyNumberFormat="1" applyFont="1" applyFill="1" applyBorder="1"/>
    <xf numFmtId="0" fontId="14" fillId="5" borderId="22" xfId="0" applyNumberFormat="1" applyFont="1" applyFill="1" applyBorder="1"/>
    <xf numFmtId="0" fontId="14" fillId="5" borderId="10" xfId="0" applyNumberFormat="1" applyFont="1" applyFill="1" applyBorder="1"/>
    <xf numFmtId="0" fontId="14" fillId="5" borderId="22" xfId="0" applyNumberFormat="1" applyFont="1" applyFill="1" applyBorder="1" applyAlignment="1">
      <alignment horizontal="right" vertical="center"/>
    </xf>
    <xf numFmtId="0" fontId="14" fillId="5" borderId="9" xfId="0" applyNumberFormat="1" applyFont="1" applyFill="1" applyBorder="1" applyAlignment="1">
      <alignment horizontal="right" vertical="center"/>
    </xf>
    <xf numFmtId="0" fontId="14" fillId="5" borderId="23" xfId="0" applyNumberFormat="1" applyFont="1" applyFill="1" applyBorder="1" applyAlignment="1">
      <alignment horizontal="right" vertical="center"/>
    </xf>
    <xf numFmtId="169" fontId="9" fillId="0" borderId="13" xfId="0" applyNumberFormat="1" applyFont="1" applyBorder="1" applyAlignment="1">
      <alignment horizontal="center"/>
    </xf>
    <xf numFmtId="9" fontId="15" fillId="0" borderId="11" xfId="0" applyNumberFormat="1" applyFont="1" applyBorder="1" applyAlignment="1">
      <alignment horizontal="center"/>
    </xf>
    <xf numFmtId="166" fontId="15" fillId="0" borderId="11" xfId="0" applyNumberFormat="1" applyFont="1" applyBorder="1" applyAlignment="1">
      <alignment horizontal="center"/>
    </xf>
    <xf numFmtId="166" fontId="13" fillId="0" borderId="13" xfId="0" applyNumberFormat="1" applyFont="1" applyBorder="1" applyAlignment="1">
      <alignment horizontal="center"/>
    </xf>
    <xf numFmtId="168" fontId="17" fillId="0" borderId="9" xfId="0" applyNumberFormat="1" applyFont="1" applyBorder="1"/>
    <xf numFmtId="168" fontId="17" fillId="0" borderId="9" xfId="0" applyNumberFormat="1" applyFont="1" applyBorder="1" applyAlignment="1">
      <alignment horizontal="left"/>
    </xf>
    <xf numFmtId="168" fontId="17" fillId="0" borderId="9" xfId="0" applyNumberFormat="1" applyFont="1" applyBorder="1" applyAlignment="1">
      <alignment horizontal="right"/>
    </xf>
    <xf numFmtId="168" fontId="17" fillId="0" borderId="0" xfId="0" applyNumberFormat="1" applyFont="1"/>
    <xf numFmtId="168" fontId="17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vertical="center"/>
    </xf>
    <xf numFmtId="168" fontId="18" fillId="4" borderId="8" xfId="0" applyNumberFormat="1" applyFont="1" applyFill="1" applyBorder="1" applyAlignment="1">
      <alignment horizontal="left" vertical="center"/>
    </xf>
    <xf numFmtId="168" fontId="18" fillId="4" borderId="9" xfId="0" applyNumberFormat="1" applyFont="1" applyFill="1" applyBorder="1" applyAlignment="1">
      <alignment horizontal="left" vertical="center"/>
    </xf>
    <xf numFmtId="168" fontId="18" fillId="4" borderId="9" xfId="0" applyNumberFormat="1" applyFont="1" applyFill="1" applyBorder="1" applyAlignment="1">
      <alignment horizontal="right" vertical="center" wrapText="1"/>
    </xf>
    <xf numFmtId="168" fontId="18" fillId="4" borderId="28" xfId="0" applyNumberFormat="1" applyFont="1" applyFill="1" applyBorder="1" applyAlignment="1">
      <alignment horizontal="right" vertical="center"/>
    </xf>
    <xf numFmtId="168" fontId="18" fillId="4" borderId="10" xfId="0" applyNumberFormat="1" applyFont="1" applyFill="1" applyBorder="1" applyAlignment="1">
      <alignment horizontal="right" vertical="center"/>
    </xf>
    <xf numFmtId="168" fontId="18" fillId="4" borderId="9" xfId="0" applyNumberFormat="1" applyFont="1" applyFill="1" applyBorder="1" applyAlignment="1">
      <alignment vertical="center"/>
    </xf>
    <xf numFmtId="168" fontId="18" fillId="4" borderId="12" xfId="0" applyNumberFormat="1" applyFont="1" applyFill="1" applyBorder="1" applyAlignment="1">
      <alignment horizontal="left" vertical="center"/>
    </xf>
    <xf numFmtId="168" fontId="18" fillId="4" borderId="13" xfId="0" applyNumberFormat="1" applyFont="1" applyFill="1" applyBorder="1" applyAlignment="1">
      <alignment horizontal="right" vertical="center"/>
    </xf>
    <xf numFmtId="168" fontId="18" fillId="4" borderId="20" xfId="0" applyNumberFormat="1" applyFont="1" applyFill="1" applyBorder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168" fontId="19" fillId="0" borderId="17" xfId="0" quotePrefix="1" applyNumberFormat="1" applyFont="1" applyBorder="1" applyAlignment="1">
      <alignment vertical="center"/>
    </xf>
    <xf numFmtId="168" fontId="19" fillId="0" borderId="18" xfId="0" applyNumberFormat="1" applyFont="1" applyBorder="1" applyAlignment="1">
      <alignment horizontal="left" vertical="center"/>
    </xf>
    <xf numFmtId="168" fontId="17" fillId="0" borderId="18" xfId="0" applyNumberFormat="1" applyFont="1" applyBorder="1" applyAlignment="1">
      <alignment horizontal="left" vertical="center"/>
    </xf>
    <xf numFmtId="9" fontId="17" fillId="0" borderId="19" xfId="0" quotePrefix="1" applyNumberFormat="1" applyFont="1" applyBorder="1" applyAlignment="1">
      <alignment horizontal="center" vertical="center"/>
    </xf>
    <xf numFmtId="168" fontId="19" fillId="0" borderId="19" xfId="0" applyNumberFormat="1" applyFont="1" applyBorder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168" fontId="19" fillId="0" borderId="8" xfId="0" quotePrefix="1" applyNumberFormat="1" applyFont="1" applyBorder="1" applyAlignment="1">
      <alignment vertical="center"/>
    </xf>
    <xf numFmtId="168" fontId="19" fillId="0" borderId="9" xfId="0" applyNumberFormat="1" applyFont="1" applyBorder="1" applyAlignment="1">
      <alignment horizontal="left" vertical="center"/>
    </xf>
    <xf numFmtId="9" fontId="19" fillId="0" borderId="9" xfId="0" applyNumberFormat="1" applyFont="1" applyBorder="1" applyAlignment="1">
      <alignment horizontal="center" vertical="center"/>
    </xf>
    <xf numFmtId="168" fontId="17" fillId="0" borderId="9" xfId="0" applyNumberFormat="1" applyFont="1" applyBorder="1" applyAlignment="1">
      <alignment vertical="center"/>
    </xf>
    <xf numFmtId="168" fontId="17" fillId="0" borderId="9" xfId="0" applyNumberFormat="1" applyFont="1" applyBorder="1" applyAlignment="1">
      <alignment horizontal="left" vertical="center"/>
    </xf>
    <xf numFmtId="168" fontId="17" fillId="0" borderId="8" xfId="0" applyNumberFormat="1" applyFont="1" applyBorder="1"/>
    <xf numFmtId="168" fontId="17" fillId="0" borderId="14" xfId="0" applyNumberFormat="1" applyFont="1" applyBorder="1"/>
    <xf numFmtId="9" fontId="17" fillId="0" borderId="28" xfId="0" applyNumberFormat="1" applyFont="1" applyBorder="1" applyAlignment="1">
      <alignment horizontal="center"/>
    </xf>
    <xf numFmtId="168" fontId="17" fillId="0" borderId="12" xfId="0" applyNumberFormat="1" applyFont="1" applyBorder="1"/>
    <xf numFmtId="9" fontId="17" fillId="0" borderId="13" xfId="0" applyNumberFormat="1" applyFont="1" applyBorder="1" applyAlignment="1">
      <alignment horizontal="center"/>
    </xf>
    <xf numFmtId="9" fontId="17" fillId="0" borderId="16" xfId="0" applyNumberFormat="1" applyFont="1" applyBorder="1" applyAlignment="1">
      <alignment horizontal="center"/>
    </xf>
    <xf numFmtId="168" fontId="17" fillId="0" borderId="11" xfId="0" applyNumberFormat="1" applyFont="1" applyBorder="1"/>
    <xf numFmtId="9" fontId="17" fillId="0" borderId="11" xfId="0" applyNumberFormat="1" applyFont="1" applyBorder="1" applyAlignment="1">
      <alignment horizontal="center"/>
    </xf>
    <xf numFmtId="168" fontId="18" fillId="4" borderId="12" xfId="0" applyNumberFormat="1" applyFont="1" applyFill="1" applyBorder="1" applyAlignment="1">
      <alignment horizontal="center" vertical="center"/>
    </xf>
    <xf numFmtId="168" fontId="18" fillId="4" borderId="20" xfId="0" applyNumberFormat="1" applyFont="1" applyFill="1" applyBorder="1" applyAlignment="1">
      <alignment horizontal="center" vertical="center"/>
    </xf>
    <xf numFmtId="168" fontId="18" fillId="4" borderId="0" xfId="0" applyNumberFormat="1" applyFont="1" applyFill="1" applyBorder="1" applyAlignment="1">
      <alignment horizontal="left" vertical="center"/>
    </xf>
    <xf numFmtId="168" fontId="18" fillId="4" borderId="0" xfId="0" applyNumberFormat="1" applyFont="1" applyFill="1" applyBorder="1" applyAlignment="1">
      <alignment horizontal="left" vertical="center" wrapText="1"/>
    </xf>
    <xf numFmtId="168" fontId="18" fillId="4" borderId="0" xfId="0" applyNumberFormat="1" applyFont="1" applyFill="1" applyBorder="1" applyAlignment="1">
      <alignment vertical="center"/>
    </xf>
    <xf numFmtId="168" fontId="17" fillId="0" borderId="12" xfId="0" applyNumberFormat="1" applyFont="1" applyBorder="1" applyAlignment="1">
      <alignment vertical="center"/>
    </xf>
    <xf numFmtId="168" fontId="17" fillId="0" borderId="0" xfId="0" applyNumberFormat="1" applyFont="1" applyBorder="1" applyAlignment="1">
      <alignment horizontal="left" vertical="center"/>
    </xf>
    <xf numFmtId="168" fontId="19" fillId="0" borderId="0" xfId="0" applyNumberFormat="1" applyFont="1" applyBorder="1" applyAlignment="1">
      <alignment horizontal="center" vertical="center"/>
    </xf>
    <xf numFmtId="168" fontId="17" fillId="0" borderId="0" xfId="0" applyNumberFormat="1" applyFont="1" applyBorder="1" applyAlignment="1">
      <alignment horizontal="right" vertical="center"/>
    </xf>
    <xf numFmtId="168" fontId="9" fillId="0" borderId="17" xfId="0" quotePrefix="1" applyNumberFormat="1" applyFont="1" applyBorder="1" applyAlignment="1">
      <alignment vertical="center"/>
    </xf>
    <xf numFmtId="168" fontId="20" fillId="0" borderId="14" xfId="0" quotePrefix="1" applyNumberFormat="1" applyFont="1" applyBorder="1" applyAlignment="1">
      <alignment vertical="center"/>
    </xf>
    <xf numFmtId="168" fontId="20" fillId="0" borderId="15" xfId="0" applyNumberFormat="1" applyFont="1" applyBorder="1" applyAlignment="1">
      <alignment horizontal="left" vertical="center"/>
    </xf>
    <xf numFmtId="9" fontId="20" fillId="0" borderId="15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166" fontId="4" fillId="0" borderId="10" xfId="0" applyNumberFormat="1" applyFont="1" applyBorder="1" applyAlignment="1">
      <alignment vertical="center"/>
    </xf>
    <xf numFmtId="166" fontId="17" fillId="0" borderId="28" xfId="0" applyNumberFormat="1" applyFont="1" applyBorder="1" applyAlignment="1">
      <alignment horizontal="right" vertical="center"/>
    </xf>
    <xf numFmtId="166" fontId="17" fillId="0" borderId="10" xfId="0" applyNumberFormat="1" applyFont="1" applyBorder="1" applyAlignment="1">
      <alignment horizontal="right" vertical="center"/>
    </xf>
    <xf numFmtId="166" fontId="17" fillId="0" borderId="0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6" fontId="19" fillId="0" borderId="0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4" fillId="0" borderId="27" xfId="0" applyNumberFormat="1" applyFont="1" applyBorder="1" applyAlignment="1">
      <alignment horizontal="right" vertical="center"/>
    </xf>
    <xf numFmtId="166" fontId="17" fillId="0" borderId="20" xfId="0" applyNumberFormat="1" applyFont="1" applyBorder="1" applyAlignment="1">
      <alignment horizontal="right" vertical="center"/>
    </xf>
    <xf numFmtId="166" fontId="17" fillId="0" borderId="8" xfId="0" applyNumberFormat="1" applyFont="1" applyBorder="1" applyAlignment="1">
      <alignment horizontal="right" vertical="center"/>
    </xf>
    <xf numFmtId="166" fontId="16" fillId="0" borderId="14" xfId="0" applyNumberFormat="1" applyFont="1" applyBorder="1" applyAlignment="1">
      <alignment horizontal="right" vertical="center"/>
    </xf>
    <xf numFmtId="166" fontId="17" fillId="0" borderId="13" xfId="0" applyNumberFormat="1" applyFont="1" applyBorder="1" applyAlignment="1">
      <alignment horizontal="center"/>
    </xf>
    <xf numFmtId="166" fontId="17" fillId="0" borderId="16" xfId="0" applyNumberFormat="1" applyFont="1" applyBorder="1" applyAlignment="1">
      <alignment horizontal="center"/>
    </xf>
    <xf numFmtId="168" fontId="6" fillId="6" borderId="11" xfId="0" applyNumberFormat="1" applyFont="1" applyFill="1" applyBorder="1"/>
    <xf numFmtId="168" fontId="6" fillId="6" borderId="11" xfId="0" applyNumberFormat="1" applyFont="1" applyFill="1" applyBorder="1" applyAlignment="1">
      <alignment horizontal="center"/>
    </xf>
    <xf numFmtId="168" fontId="6" fillId="6" borderId="19" xfId="0" applyNumberFormat="1" applyFont="1" applyFill="1" applyBorder="1" applyAlignment="1">
      <alignment horizontal="center"/>
    </xf>
    <xf numFmtId="168" fontId="9" fillId="0" borderId="14" xfId="0" applyNumberFormat="1" applyFont="1" applyBorder="1"/>
    <xf numFmtId="168" fontId="9" fillId="0" borderId="15" xfId="0" applyNumberFormat="1" applyFont="1" applyBorder="1" applyAlignment="1">
      <alignment horizontal="left"/>
    </xf>
    <xf numFmtId="168" fontId="17" fillId="7" borderId="8" xfId="0" applyNumberFormat="1" applyFont="1" applyFill="1" applyBorder="1"/>
    <xf numFmtId="168" fontId="17" fillId="7" borderId="9" xfId="0" applyNumberFormat="1" applyFont="1" applyFill="1" applyBorder="1" applyAlignment="1">
      <alignment horizontal="left"/>
    </xf>
    <xf numFmtId="166" fontId="17" fillId="7" borderId="28" xfId="0" applyNumberFormat="1" applyFont="1" applyFill="1" applyBorder="1" applyAlignment="1">
      <alignment horizontal="center"/>
    </xf>
    <xf numFmtId="166" fontId="20" fillId="0" borderId="16" xfId="0" applyNumberFormat="1" applyFont="1" applyBorder="1" applyAlignment="1">
      <alignment horizontal="right" vertical="center"/>
    </xf>
    <xf numFmtId="166" fontId="20" fillId="0" borderId="27" xfId="0" applyNumberFormat="1" applyFont="1" applyBorder="1" applyAlignment="1">
      <alignment horizontal="right" vertical="center"/>
    </xf>
    <xf numFmtId="168" fontId="18" fillId="4" borderId="0" xfId="0" applyNumberFormat="1" applyFont="1" applyFill="1" applyBorder="1" applyAlignment="1">
      <alignment horizontal="center" vertical="center"/>
    </xf>
    <xf numFmtId="168" fontId="14" fillId="4" borderId="8" xfId="0" applyNumberFormat="1" applyFont="1" applyFill="1" applyBorder="1" applyAlignment="1">
      <alignment vertical="center"/>
    </xf>
    <xf numFmtId="168" fontId="14" fillId="4" borderId="9" xfId="0" applyNumberFormat="1" applyFont="1" applyFill="1" applyBorder="1" applyAlignment="1">
      <alignment vertical="center"/>
    </xf>
    <xf numFmtId="168" fontId="14" fillId="4" borderId="10" xfId="0" applyNumberFormat="1" applyFont="1" applyFill="1" applyBorder="1" applyAlignment="1">
      <alignment vertical="center"/>
    </xf>
    <xf numFmtId="168" fontId="4" fillId="0" borderId="18" xfId="0" applyNumberFormat="1" applyFont="1" applyBorder="1" applyAlignment="1">
      <alignment horizontal="left" vertical="center"/>
    </xf>
    <xf numFmtId="168" fontId="4" fillId="0" borderId="18" xfId="0" applyNumberFormat="1" applyFont="1" applyBorder="1" applyAlignment="1">
      <alignment vertical="center" wrapText="1"/>
    </xf>
    <xf numFmtId="166" fontId="4" fillId="0" borderId="11" xfId="0" applyNumberFormat="1" applyFont="1" applyBorder="1" applyAlignment="1">
      <alignment horizontal="right" vertical="center"/>
    </xf>
    <xf numFmtId="0" fontId="4" fillId="0" borderId="30" xfId="0" applyNumberFormat="1" applyFont="1" applyBorder="1"/>
    <xf numFmtId="0" fontId="0" fillId="0" borderId="31" xfId="0" applyNumberFormat="1" applyFont="1" applyBorder="1"/>
    <xf numFmtId="0" fontId="22" fillId="3" borderId="29" xfId="0" applyNumberFormat="1" applyFont="1" applyFill="1" applyBorder="1"/>
    <xf numFmtId="0" fontId="4" fillId="3" borderId="29" xfId="0" applyNumberFormat="1" applyFont="1" applyFill="1" applyBorder="1"/>
    <xf numFmtId="165" fontId="0" fillId="0" borderId="31" xfId="0" applyNumberFormat="1" applyFont="1" applyBorder="1"/>
    <xf numFmtId="165" fontId="7" fillId="3" borderId="1" xfId="3" applyNumberFormat="1" applyFont="1" applyFill="1" applyBorder="1"/>
    <xf numFmtId="165" fontId="7" fillId="3" borderId="1" xfId="2" applyNumberFormat="1" applyFont="1" applyFill="1" applyAlignment="1">
      <alignment horizontal="right"/>
    </xf>
    <xf numFmtId="165" fontId="4" fillId="0" borderId="0" xfId="0" applyNumberFormat="1" applyFont="1"/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/>
    </xf>
    <xf numFmtId="165" fontId="7" fillId="3" borderId="1" xfId="2" applyNumberFormat="1" applyFont="1" applyFill="1" applyAlignment="1">
      <alignment horizontal="right" vertical="center"/>
    </xf>
    <xf numFmtId="165" fontId="8" fillId="0" borderId="2" xfId="0" applyNumberFormat="1" applyFont="1" applyBorder="1"/>
    <xf numFmtId="165" fontId="8" fillId="0" borderId="3" xfId="0" applyNumberFormat="1" applyFont="1" applyBorder="1"/>
    <xf numFmtId="165" fontId="8" fillId="0" borderId="4" xfId="0" applyNumberFormat="1" applyFont="1" applyBorder="1"/>
    <xf numFmtId="0" fontId="7" fillId="3" borderId="1" xfId="2" applyNumberFormat="1" applyFont="1" applyFill="1" applyAlignment="1">
      <alignment horizontal="left" vertical="center"/>
    </xf>
    <xf numFmtId="165" fontId="4" fillId="0" borderId="30" xfId="0" applyNumberFormat="1" applyFont="1" applyBorder="1"/>
    <xf numFmtId="165" fontId="4" fillId="0" borderId="21" xfId="0" applyNumberFormat="1" applyFont="1" applyBorder="1"/>
    <xf numFmtId="0" fontId="4" fillId="0" borderId="31" xfId="0" applyNumberFormat="1" applyFont="1" applyBorder="1"/>
    <xf numFmtId="165" fontId="4" fillId="0" borderId="31" xfId="0" applyNumberFormat="1" applyFont="1" applyBorder="1"/>
    <xf numFmtId="0" fontId="21" fillId="0" borderId="0" xfId="0" applyNumberFormat="1" applyFont="1" applyAlignment="1">
      <alignment horizontal="center"/>
    </xf>
    <xf numFmtId="170" fontId="0" fillId="0" borderId="0" xfId="0" applyNumberFormat="1" applyFont="1"/>
    <xf numFmtId="0" fontId="8" fillId="0" borderId="21" xfId="0" applyNumberFormat="1" applyFont="1" applyBorder="1"/>
    <xf numFmtId="166" fontId="0" fillId="0" borderId="0" xfId="0" applyNumberFormat="1" applyFont="1"/>
    <xf numFmtId="0" fontId="24" fillId="0" borderId="0" xfId="0" applyNumberFormat="1" applyFont="1"/>
    <xf numFmtId="168" fontId="10" fillId="8" borderId="17" xfId="0" applyNumberFormat="1" applyFont="1" applyFill="1" applyBorder="1" applyAlignment="1">
      <alignment horizontal="left"/>
    </xf>
    <xf numFmtId="9" fontId="10" fillId="8" borderId="11" xfId="0" applyNumberFormat="1" applyFont="1" applyFill="1" applyBorder="1" applyAlignment="1">
      <alignment horizontal="center"/>
    </xf>
    <xf numFmtId="168" fontId="26" fillId="0" borderId="17" xfId="0" applyNumberFormat="1" applyFont="1" applyBorder="1" applyAlignment="1">
      <alignment horizontal="left"/>
    </xf>
    <xf numFmtId="168" fontId="26" fillId="0" borderId="11" xfId="0" applyNumberFormat="1" applyFont="1" applyBorder="1" applyAlignment="1">
      <alignment horizontal="left"/>
    </xf>
    <xf numFmtId="9" fontId="26" fillId="0" borderId="11" xfId="0" applyNumberFormat="1" applyFont="1" applyBorder="1" applyAlignment="1">
      <alignment horizontal="center"/>
    </xf>
    <xf numFmtId="166" fontId="26" fillId="0" borderId="11" xfId="0" applyNumberFormat="1" applyFont="1" applyBorder="1" applyAlignment="1">
      <alignment horizontal="center"/>
    </xf>
    <xf numFmtId="170" fontId="4" fillId="0" borderId="21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166" fontId="9" fillId="0" borderId="0" xfId="0" applyNumberFormat="1" applyFont="1"/>
    <xf numFmtId="0" fontId="0" fillId="0" borderId="7" xfId="0" applyNumberFormat="1" applyFont="1" applyBorder="1"/>
    <xf numFmtId="0" fontId="0" fillId="0" borderId="6" xfId="0" applyNumberFormat="1" applyFont="1" applyBorder="1"/>
    <xf numFmtId="166" fontId="28" fillId="0" borderId="13" xfId="0" applyNumberFormat="1" applyFont="1" applyBorder="1" applyAlignment="1">
      <alignment horizontal="center"/>
    </xf>
    <xf numFmtId="166" fontId="27" fillId="0" borderId="13" xfId="0" applyNumberFormat="1" applyFont="1" applyBorder="1" applyAlignment="1">
      <alignment horizontal="center"/>
    </xf>
    <xf numFmtId="166" fontId="29" fillId="0" borderId="13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7" fillId="3" borderId="1" xfId="2" applyNumberFormat="1" applyFont="1" applyFill="1" applyAlignment="1">
      <alignment horizontal="left" vertical="center"/>
    </xf>
    <xf numFmtId="0" fontId="0" fillId="0" borderId="4" xfId="0" applyNumberFormat="1" applyFont="1" applyBorder="1"/>
    <xf numFmtId="0" fontId="22" fillId="0" borderId="3" xfId="0" applyFont="1" applyBorder="1" applyAlignment="1">
      <alignment horizontal="left" indent="2"/>
    </xf>
    <xf numFmtId="165" fontId="22" fillId="0" borderId="4" xfId="0" applyNumberFormat="1" applyFont="1" applyBorder="1"/>
    <xf numFmtId="166" fontId="16" fillId="0" borderId="16" xfId="0" applyNumberFormat="1" applyFont="1" applyBorder="1" applyAlignment="1">
      <alignment horizontal="center"/>
    </xf>
    <xf numFmtId="166" fontId="31" fillId="0" borderId="13" xfId="0" applyNumberFormat="1" applyFont="1" applyBorder="1" applyAlignment="1">
      <alignment horizontal="center"/>
    </xf>
    <xf numFmtId="166" fontId="30" fillId="0" borderId="13" xfId="0" applyNumberFormat="1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left" indent="2"/>
    </xf>
    <xf numFmtId="165" fontId="8" fillId="0" borderId="3" xfId="0" applyNumberFormat="1" applyFont="1" applyFill="1" applyBorder="1"/>
    <xf numFmtId="165" fontId="8" fillId="0" borderId="3" xfId="0" applyNumberFormat="1" applyFont="1" applyFill="1" applyBorder="1" applyAlignment="1">
      <alignment horizontal="right" vertical="center"/>
    </xf>
    <xf numFmtId="0" fontId="5" fillId="0" borderId="0" xfId="0" applyNumberFormat="1" applyFont="1"/>
    <xf numFmtId="168" fontId="33" fillId="0" borderId="0" xfId="0" applyNumberFormat="1" applyFont="1"/>
    <xf numFmtId="9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9" fillId="0" borderId="0" xfId="0" applyNumberFormat="1" applyFont="1"/>
    <xf numFmtId="0" fontId="34" fillId="0" borderId="0" xfId="0" applyNumberFormat="1" applyFont="1"/>
    <xf numFmtId="168" fontId="14" fillId="4" borderId="8" xfId="0" applyNumberFormat="1" applyFont="1" applyFill="1" applyBorder="1"/>
    <xf numFmtId="168" fontId="14" fillId="4" borderId="9" xfId="0" applyNumberFormat="1" applyFont="1" applyFill="1" applyBorder="1"/>
    <xf numFmtId="0" fontId="14" fillId="4" borderId="11" xfId="0" applyFont="1" applyFill="1" applyBorder="1" applyAlignment="1">
      <alignment horizontal="center"/>
    </xf>
    <xf numFmtId="168" fontId="14" fillId="4" borderId="11" xfId="0" applyNumberFormat="1" applyFont="1" applyFill="1" applyBorder="1" applyAlignment="1">
      <alignment horizontal="center"/>
    </xf>
    <xf numFmtId="168" fontId="14" fillId="4" borderId="8" xfId="0" applyNumberFormat="1" applyFont="1" applyFill="1" applyBorder="1" applyAlignment="1">
      <alignment horizontal="center"/>
    </xf>
    <xf numFmtId="168" fontId="14" fillId="4" borderId="9" xfId="0" applyNumberFormat="1" applyFont="1" applyFill="1" applyBorder="1" applyAlignment="1">
      <alignment horizontal="center"/>
    </xf>
    <xf numFmtId="168" fontId="14" fillId="4" borderId="14" xfId="0" applyNumberFormat="1" applyFont="1" applyFill="1" applyBorder="1" applyAlignment="1">
      <alignment horizontal="left"/>
    </xf>
    <xf numFmtId="168" fontId="14" fillId="4" borderId="15" xfId="0" applyNumberFormat="1" applyFont="1" applyFill="1" applyBorder="1" applyAlignment="1">
      <alignment horizontal="left"/>
    </xf>
    <xf numFmtId="9" fontId="14" fillId="4" borderId="11" xfId="0" applyNumberFormat="1" applyFont="1" applyFill="1" applyBorder="1" applyAlignment="1">
      <alignment horizontal="center"/>
    </xf>
    <xf numFmtId="168" fontId="14" fillId="4" borderId="17" xfId="0" applyNumberFormat="1" applyFont="1" applyFill="1" applyBorder="1" applyAlignment="1">
      <alignment horizontal="center"/>
    </xf>
    <xf numFmtId="0" fontId="14" fillId="5" borderId="6" xfId="0" applyNumberFormat="1" applyFont="1" applyFill="1" applyBorder="1" applyAlignment="1">
      <alignment horizontal="center"/>
    </xf>
    <xf numFmtId="0" fontId="14" fillId="5" borderId="0" xfId="0" applyNumberFormat="1" applyFont="1" applyFill="1" applyBorder="1" applyAlignment="1">
      <alignment horizontal="center"/>
    </xf>
    <xf numFmtId="0" fontId="14" fillId="5" borderId="7" xfId="0" applyNumberFormat="1" applyFont="1" applyFill="1" applyBorder="1" applyAlignment="1">
      <alignment horizontal="center"/>
    </xf>
    <xf numFmtId="0" fontId="14" fillId="5" borderId="24" xfId="0" applyNumberFormat="1" applyFont="1" applyFill="1" applyBorder="1" applyAlignment="1">
      <alignment horizontal="center"/>
    </xf>
    <xf numFmtId="0" fontId="14" fillId="5" borderId="15" xfId="0" applyNumberFormat="1" applyFont="1" applyFill="1" applyBorder="1" applyAlignment="1">
      <alignment horizontal="center"/>
    </xf>
    <xf numFmtId="0" fontId="14" fillId="5" borderId="25" xfId="0" applyNumberFormat="1" applyFont="1" applyFill="1" applyBorder="1" applyAlignment="1">
      <alignment horizontal="center"/>
    </xf>
    <xf numFmtId="0" fontId="9" fillId="0" borderId="5" xfId="0" applyNumberFormat="1" applyFont="1" applyBorder="1"/>
    <xf numFmtId="0" fontId="9" fillId="0" borderId="0" xfId="0" applyNumberFormat="1" applyFont="1" applyBorder="1"/>
    <xf numFmtId="0" fontId="9" fillId="0" borderId="8" xfId="0" applyNumberFormat="1" applyFont="1" applyBorder="1"/>
    <xf numFmtId="0" fontId="9" fillId="0" borderId="9" xfId="0" applyNumberFormat="1" applyFont="1" applyBorder="1"/>
    <xf numFmtId="0" fontId="9" fillId="0" borderId="10" xfId="0" applyNumberFormat="1" applyFont="1" applyBorder="1"/>
    <xf numFmtId="165" fontId="35" fillId="0" borderId="0" xfId="0" applyNumberFormat="1" applyFont="1" applyBorder="1" applyAlignment="1">
      <alignment horizontal="right" wrapText="1"/>
    </xf>
    <xf numFmtId="1" fontId="28" fillId="0" borderId="0" xfId="0" applyNumberFormat="1" applyFont="1" applyBorder="1"/>
    <xf numFmtId="1" fontId="36" fillId="0" borderId="0" xfId="0" applyNumberFormat="1" applyFont="1" applyBorder="1"/>
    <xf numFmtId="165" fontId="36" fillId="0" borderId="0" xfId="0" applyNumberFormat="1" applyFont="1" applyBorder="1" applyAlignment="1">
      <alignment horizontal="right" wrapText="1"/>
    </xf>
    <xf numFmtId="0" fontId="34" fillId="0" borderId="0" xfId="0" applyNumberFormat="1" applyFont="1" applyBorder="1"/>
    <xf numFmtId="166" fontId="9" fillId="0" borderId="0" xfId="0" applyNumberFormat="1" applyFont="1" applyBorder="1"/>
    <xf numFmtId="0" fontId="34" fillId="0" borderId="13" xfId="0" applyNumberFormat="1" applyFont="1" applyBorder="1"/>
    <xf numFmtId="0" fontId="9" fillId="0" borderId="26" xfId="0" applyNumberFormat="1" applyFont="1" applyBorder="1"/>
    <xf numFmtId="0" fontId="9" fillId="0" borderId="12" xfId="0" applyNumberFormat="1" applyFont="1" applyBorder="1"/>
    <xf numFmtId="0" fontId="9" fillId="0" borderId="20" xfId="0" applyNumberFormat="1" applyFont="1" applyBorder="1"/>
    <xf numFmtId="165" fontId="35" fillId="0" borderId="12" xfId="0" applyNumberFormat="1" applyFont="1" applyBorder="1" applyAlignment="1">
      <alignment horizontal="right" wrapText="1"/>
    </xf>
    <xf numFmtId="165" fontId="35" fillId="0" borderId="20" xfId="0" applyNumberFormat="1" applyFont="1" applyBorder="1" applyAlignment="1">
      <alignment horizontal="right" wrapText="1"/>
    </xf>
    <xf numFmtId="165" fontId="29" fillId="0" borderId="12" xfId="0" applyNumberFormat="1" applyFont="1" applyBorder="1"/>
    <xf numFmtId="165" fontId="29" fillId="0" borderId="0" xfId="0" applyNumberFormat="1" applyFont="1" applyBorder="1"/>
    <xf numFmtId="164" fontId="28" fillId="0" borderId="12" xfId="0" applyNumberFormat="1" applyFont="1" applyBorder="1" applyAlignment="1">
      <alignment horizontal="right" wrapText="1"/>
    </xf>
    <xf numFmtId="164" fontId="28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1" fontId="38" fillId="0" borderId="12" xfId="0" applyNumberFormat="1" applyFont="1" applyBorder="1" applyAlignment="1">
      <alignment horizontal="right" wrapText="1"/>
    </xf>
    <xf numFmtId="1" fontId="38" fillId="0" borderId="0" xfId="0" applyNumberFormat="1" applyFont="1" applyBorder="1" applyAlignment="1">
      <alignment horizontal="right" wrapText="1"/>
    </xf>
    <xf numFmtId="1" fontId="36" fillId="0" borderId="0" xfId="0" applyNumberFormat="1" applyFont="1" applyBorder="1" applyAlignment="1">
      <alignment horizontal="right" wrapText="1"/>
    </xf>
    <xf numFmtId="0" fontId="11" fillId="0" borderId="12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166" fontId="36" fillId="0" borderId="0" xfId="0" applyNumberFormat="1" applyFont="1" applyBorder="1" applyAlignment="1">
      <alignment horizontal="right"/>
    </xf>
    <xf numFmtId="0" fontId="9" fillId="0" borderId="15" xfId="0" applyNumberFormat="1" applyFont="1" applyBorder="1"/>
    <xf numFmtId="0" fontId="9" fillId="0" borderId="27" xfId="0" applyNumberFormat="1" applyFont="1" applyBorder="1"/>
    <xf numFmtId="165" fontId="9" fillId="0" borderId="12" xfId="0" applyNumberFormat="1" applyFont="1" applyBorder="1"/>
    <xf numFmtId="165" fontId="9" fillId="0" borderId="0" xfId="0" applyNumberFormat="1" applyFont="1" applyBorder="1"/>
    <xf numFmtId="165" fontId="9" fillId="0" borderId="20" xfId="0" applyNumberFormat="1" applyFont="1" applyBorder="1"/>
    <xf numFmtId="0" fontId="9" fillId="0" borderId="14" xfId="0" applyNumberFormat="1" applyFont="1" applyBorder="1"/>
    <xf numFmtId="168" fontId="10" fillId="8" borderId="18" xfId="0" applyNumberFormat="1" applyFont="1" applyFill="1" applyBorder="1" applyAlignment="1">
      <alignment horizontal="left"/>
    </xf>
    <xf numFmtId="166" fontId="10" fillId="8" borderId="11" xfId="0" applyNumberFormat="1" applyFont="1" applyFill="1" applyBorder="1" applyAlignment="1">
      <alignment horizontal="center"/>
    </xf>
    <xf numFmtId="165" fontId="13" fillId="8" borderId="17" xfId="0" applyNumberFormat="1" applyFont="1" applyFill="1" applyBorder="1"/>
    <xf numFmtId="168" fontId="9" fillId="0" borderId="0" xfId="0" applyNumberFormat="1" applyFont="1" applyAlignment="1">
      <alignment vertical="center"/>
    </xf>
    <xf numFmtId="168" fontId="14" fillId="4" borderId="8" xfId="0" applyNumberFormat="1" applyFont="1" applyFill="1" applyBorder="1" applyAlignment="1">
      <alignment horizontal="left" vertical="center"/>
    </xf>
    <xf numFmtId="168" fontId="14" fillId="4" borderId="10" xfId="0" applyNumberFormat="1" applyFont="1" applyFill="1" applyBorder="1" applyAlignment="1">
      <alignment horizontal="left" vertical="center"/>
    </xf>
    <xf numFmtId="9" fontId="14" fillId="4" borderId="8" xfId="0" applyNumberFormat="1" applyFont="1" applyFill="1" applyBorder="1" applyAlignment="1">
      <alignment horizontal="center"/>
    </xf>
    <xf numFmtId="168" fontId="14" fillId="4" borderId="10" xfId="0" applyNumberFormat="1" applyFont="1" applyFill="1" applyBorder="1" applyAlignment="1">
      <alignment horizontal="center"/>
    </xf>
    <xf numFmtId="168" fontId="14" fillId="4" borderId="14" xfId="0" applyNumberFormat="1" applyFont="1" applyFill="1" applyBorder="1" applyAlignment="1">
      <alignment horizontal="left" vertical="center"/>
    </xf>
    <xf numFmtId="168" fontId="14" fillId="4" borderId="27" xfId="0" applyNumberFormat="1" applyFont="1" applyFill="1" applyBorder="1" applyAlignment="1">
      <alignment horizontal="left" vertical="center"/>
    </xf>
    <xf numFmtId="0" fontId="14" fillId="5" borderId="27" xfId="0" applyNumberFormat="1" applyFont="1" applyFill="1" applyBorder="1" applyAlignment="1">
      <alignment horizontal="center"/>
    </xf>
    <xf numFmtId="165" fontId="9" fillId="0" borderId="8" xfId="0" applyNumberFormat="1" applyFont="1" applyBorder="1"/>
    <xf numFmtId="165" fontId="9" fillId="0" borderId="9" xfId="0" applyNumberFormat="1" applyFont="1" applyBorder="1"/>
    <xf numFmtId="165" fontId="40" fillId="0" borderId="17" xfId="0" applyNumberFormat="1" applyFont="1" applyBorder="1"/>
    <xf numFmtId="165" fontId="40" fillId="0" borderId="18" xfId="0" applyNumberFormat="1" applyFont="1" applyBorder="1"/>
    <xf numFmtId="165" fontId="40" fillId="0" borderId="19" xfId="0" applyNumberFormat="1" applyFont="1" applyBorder="1"/>
    <xf numFmtId="9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18" xfId="0" applyNumberFormat="1" applyFont="1" applyBorder="1"/>
    <xf numFmtId="165" fontId="41" fillId="0" borderId="17" xfId="0" applyNumberFormat="1" applyFont="1" applyBorder="1"/>
    <xf numFmtId="165" fontId="41" fillId="0" borderId="18" xfId="0" applyNumberFormat="1" applyFont="1" applyBorder="1"/>
    <xf numFmtId="165" fontId="41" fillId="0" borderId="19" xfId="0" applyNumberFormat="1" applyFont="1" applyBorder="1"/>
    <xf numFmtId="9" fontId="33" fillId="0" borderId="0" xfId="0" applyNumberFormat="1" applyFont="1"/>
    <xf numFmtId="9" fontId="34" fillId="0" borderId="0" xfId="0" applyNumberFormat="1" applyFont="1"/>
    <xf numFmtId="1" fontId="9" fillId="0" borderId="0" xfId="0" applyNumberFormat="1" applyFont="1" applyBorder="1"/>
    <xf numFmtId="1" fontId="9" fillId="0" borderId="0" xfId="0" applyNumberFormat="1" applyFont="1" applyFill="1" applyBorder="1"/>
    <xf numFmtId="9" fontId="42" fillId="0" borderId="12" xfId="4" applyNumberFormat="1" applyFont="1" applyBorder="1" applyAlignment="1">
      <alignment vertical="center"/>
    </xf>
    <xf numFmtId="168" fontId="9" fillId="0" borderId="28" xfId="0" applyNumberFormat="1" applyFont="1" applyBorder="1" applyAlignment="1">
      <alignment horizontal="center"/>
    </xf>
    <xf numFmtId="168" fontId="9" fillId="0" borderId="13" xfId="0" applyNumberFormat="1" applyFont="1" applyBorder="1" applyAlignment="1">
      <alignment horizontal="left"/>
    </xf>
    <xf numFmtId="0" fontId="9" fillId="0" borderId="13" xfId="0" applyNumberFormat="1" applyFont="1" applyBorder="1" applyAlignment="1">
      <alignment horizontal="center"/>
    </xf>
    <xf numFmtId="0" fontId="28" fillId="0" borderId="13" xfId="0" applyNumberFormat="1" applyFont="1" applyBorder="1" applyAlignment="1">
      <alignment horizontal="center"/>
    </xf>
    <xf numFmtId="0" fontId="25" fillId="0" borderId="13" xfId="0" applyNumberFormat="1" applyFont="1" applyBorder="1" applyAlignment="1">
      <alignment horizontal="center"/>
    </xf>
    <xf numFmtId="0" fontId="29" fillId="0" borderId="13" xfId="0" applyNumberFormat="1" applyFont="1" applyBorder="1"/>
    <xf numFmtId="1" fontId="36" fillId="0" borderId="12" xfId="0" applyNumberFormat="1" applyFont="1" applyBorder="1"/>
    <xf numFmtId="1" fontId="36" fillId="0" borderId="20" xfId="0" applyNumberFormat="1" applyFont="1" applyBorder="1"/>
    <xf numFmtId="165" fontId="36" fillId="0" borderId="12" xfId="0" applyNumberFormat="1" applyFont="1" applyBorder="1" applyAlignment="1">
      <alignment horizontal="right" wrapText="1"/>
    </xf>
    <xf numFmtId="165" fontId="36" fillId="0" borderId="20" xfId="0" applyNumberFormat="1" applyFont="1" applyBorder="1" applyAlignment="1">
      <alignment horizontal="right" wrapText="1"/>
    </xf>
    <xf numFmtId="1" fontId="9" fillId="0" borderId="12" xfId="0" applyNumberFormat="1" applyFont="1" applyFill="1" applyBorder="1"/>
    <xf numFmtId="1" fontId="9" fillId="0" borderId="20" xfId="0" applyNumberFormat="1" applyFont="1" applyBorder="1"/>
    <xf numFmtId="166" fontId="9" fillId="0" borderId="12" xfId="0" applyNumberFormat="1" applyFont="1" applyBorder="1"/>
    <xf numFmtId="166" fontId="9" fillId="0" borderId="20" xfId="0" applyNumberFormat="1" applyFont="1" applyBorder="1"/>
    <xf numFmtId="165" fontId="9" fillId="0" borderId="10" xfId="0" applyNumberFormat="1" applyFont="1" applyBorder="1"/>
    <xf numFmtId="166" fontId="16" fillId="0" borderId="16" xfId="0" applyNumberFormat="1" applyFont="1" applyBorder="1" applyAlignment="1">
      <alignment horizontal="right" vertical="center"/>
    </xf>
    <xf numFmtId="0" fontId="43" fillId="0" borderId="0" xfId="0" applyNumberFormat="1" applyFont="1"/>
    <xf numFmtId="0" fontId="44" fillId="0" borderId="0" xfId="0" applyNumberFormat="1" applyFont="1"/>
    <xf numFmtId="165" fontId="45" fillId="0" borderId="0" xfId="0" applyNumberFormat="1" applyFont="1"/>
    <xf numFmtId="0" fontId="45" fillId="0" borderId="0" xfId="0" applyNumberFormat="1" applyFont="1"/>
    <xf numFmtId="0" fontId="46" fillId="0" borderId="0" xfId="0" applyNumberFormat="1" applyFont="1"/>
    <xf numFmtId="0" fontId="44" fillId="0" borderId="0" xfId="0" applyNumberFormat="1" applyFont="1" applyAlignment="1">
      <alignment vertical="center" wrapText="1"/>
    </xf>
    <xf numFmtId="0" fontId="0" fillId="0" borderId="21" xfId="0" applyNumberFormat="1" applyFont="1" applyBorder="1"/>
    <xf numFmtId="0" fontId="21" fillId="0" borderId="0" xfId="0" applyNumberFormat="1" applyFont="1"/>
    <xf numFmtId="0" fontId="0" fillId="0" borderId="0" xfId="0" applyNumberFormat="1" applyFont="1" applyAlignment="1">
      <alignment horizontal="right"/>
    </xf>
    <xf numFmtId="0" fontId="21" fillId="0" borderId="0" xfId="0" applyNumberFormat="1" applyFont="1" applyAlignment="1">
      <alignment horizontal="right"/>
    </xf>
    <xf numFmtId="0" fontId="4" fillId="0" borderId="3" xfId="0" applyNumberFormat="1" applyFont="1" applyBorder="1"/>
    <xf numFmtId="165" fontId="4" fillId="0" borderId="3" xfId="0" applyNumberFormat="1" applyFont="1" applyBorder="1"/>
    <xf numFmtId="9" fontId="13" fillId="0" borderId="13" xfId="0" applyNumberFormat="1" applyFont="1" applyBorder="1" applyAlignment="1">
      <alignment horizontal="center" vertical="center"/>
    </xf>
    <xf numFmtId="0" fontId="4" fillId="0" borderId="0" xfId="0" applyNumberFormat="1" applyFont="1" applyFill="1"/>
    <xf numFmtId="0" fontId="5" fillId="0" borderId="0" xfId="0" applyNumberFormat="1" applyFont="1" applyFill="1" applyBorder="1"/>
    <xf numFmtId="0" fontId="0" fillId="0" borderId="0" xfId="0" applyNumberFormat="1" applyFont="1" applyFill="1" applyBorder="1"/>
    <xf numFmtId="0" fontId="6" fillId="0" borderId="0" xfId="2" applyNumberFormat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left" vertical="center"/>
    </xf>
    <xf numFmtId="165" fontId="7" fillId="0" borderId="0" xfId="2" applyNumberFormat="1" applyFont="1" applyFill="1" applyBorder="1"/>
    <xf numFmtId="165" fontId="7" fillId="0" borderId="0" xfId="2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2"/>
    </xf>
    <xf numFmtId="165" fontId="4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2"/>
    </xf>
    <xf numFmtId="165" fontId="4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indent="2"/>
    </xf>
    <xf numFmtId="0" fontId="22" fillId="0" borderId="0" xfId="0" applyFont="1" applyFill="1" applyBorder="1" applyAlignment="1">
      <alignment horizontal="left" indent="2"/>
    </xf>
    <xf numFmtId="165" fontId="22" fillId="0" borderId="0" xfId="0" applyNumberFormat="1" applyFont="1" applyFill="1" applyBorder="1"/>
    <xf numFmtId="0" fontId="7" fillId="0" borderId="0" xfId="2" applyNumberFormat="1" applyFont="1" applyFill="1" applyBorder="1"/>
    <xf numFmtId="165" fontId="7" fillId="0" borderId="0" xfId="2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/>
    <xf numFmtId="0" fontId="7" fillId="0" borderId="0" xfId="2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167" fontId="4" fillId="0" borderId="0" xfId="0" applyNumberFormat="1" applyFont="1" applyFill="1" applyBorder="1"/>
    <xf numFmtId="165" fontId="7" fillId="0" borderId="0" xfId="3" applyNumberFormat="1" applyFont="1" applyFill="1" applyBorder="1"/>
    <xf numFmtId="0" fontId="43" fillId="9" borderId="0" xfId="0" applyNumberFormat="1" applyFont="1" applyFill="1"/>
    <xf numFmtId="0" fontId="4" fillId="9" borderId="0" xfId="0" applyNumberFormat="1" applyFont="1" applyFill="1"/>
    <xf numFmtId="0" fontId="44" fillId="9" borderId="0" xfId="0" applyNumberFormat="1" applyFont="1" applyFill="1"/>
    <xf numFmtId="0" fontId="43" fillId="3" borderId="0" xfId="0" applyNumberFormat="1" applyFont="1" applyFill="1"/>
    <xf numFmtId="0" fontId="4" fillId="3" borderId="0" xfId="0" applyNumberFormat="1" applyFont="1" applyFill="1"/>
    <xf numFmtId="0" fontId="44" fillId="3" borderId="0" xfId="0" applyNumberFormat="1" applyFont="1" applyFill="1"/>
    <xf numFmtId="165" fontId="45" fillId="3" borderId="0" xfId="0" applyNumberFormat="1" applyFont="1" applyFill="1"/>
    <xf numFmtId="0" fontId="46" fillId="10" borderId="0" xfId="0" applyNumberFormat="1" applyFont="1" applyFill="1"/>
    <xf numFmtId="0" fontId="4" fillId="10" borderId="0" xfId="0" applyNumberFormat="1" applyFont="1" applyFill="1"/>
    <xf numFmtId="0" fontId="44" fillId="10" borderId="0" xfId="0" applyNumberFormat="1" applyFont="1" applyFill="1"/>
    <xf numFmtId="165" fontId="45" fillId="10" borderId="0" xfId="0" applyNumberFormat="1" applyFont="1" applyFill="1"/>
    <xf numFmtId="0" fontId="8" fillId="0" borderId="21" xfId="0" applyNumberFormat="1" applyFont="1" applyFill="1" applyBorder="1"/>
    <xf numFmtId="0" fontId="4" fillId="0" borderId="21" xfId="0" applyNumberFormat="1" applyFont="1" applyFill="1" applyBorder="1" applyAlignment="1">
      <alignment horizontal="center" vertical="center" wrapText="1"/>
    </xf>
    <xf numFmtId="170" fontId="4" fillId="0" borderId="21" xfId="0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/>
    <xf numFmtId="0" fontId="44" fillId="0" borderId="0" xfId="0" applyNumberFormat="1" applyFont="1" applyFill="1"/>
    <xf numFmtId="165" fontId="45" fillId="0" borderId="0" xfId="0" applyNumberFormat="1" applyFont="1" applyFill="1"/>
    <xf numFmtId="165" fontId="45" fillId="9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168" fontId="15" fillId="0" borderId="17" xfId="0" applyNumberFormat="1" applyFont="1" applyBorder="1" applyAlignment="1">
      <alignment horizontal="left"/>
    </xf>
    <xf numFmtId="168" fontId="15" fillId="0" borderId="19" xfId="0" applyNumberFormat="1" applyFont="1" applyBorder="1" applyAlignment="1">
      <alignment horizontal="left"/>
    </xf>
    <xf numFmtId="176" fontId="13" fillId="0" borderId="13" xfId="0" applyNumberFormat="1" applyFont="1" applyBorder="1" applyAlignment="1">
      <alignment horizontal="center" vertical="center"/>
    </xf>
    <xf numFmtId="168" fontId="9" fillId="0" borderId="13" xfId="0" applyNumberFormat="1" applyFont="1" applyFill="1" applyBorder="1" applyAlignment="1">
      <alignment horizontal="left"/>
    </xf>
    <xf numFmtId="0" fontId="34" fillId="0" borderId="13" xfId="0" applyNumberFormat="1" applyFont="1" applyFill="1" applyBorder="1"/>
    <xf numFmtId="166" fontId="9" fillId="0" borderId="13" xfId="0" applyNumberFormat="1" applyFont="1" applyFill="1" applyBorder="1" applyAlignment="1">
      <alignment horizontal="left"/>
    </xf>
    <xf numFmtId="176" fontId="13" fillId="0" borderId="28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0" fontId="13" fillId="0" borderId="13" xfId="0" applyNumberFormat="1" applyFont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170" fontId="27" fillId="0" borderId="12" xfId="0" applyNumberFormat="1" applyFont="1" applyBorder="1" applyAlignment="1">
      <alignment horizontal="right" wrapText="1"/>
    </xf>
    <xf numFmtId="170" fontId="27" fillId="0" borderId="0" xfId="0" applyNumberFormat="1" applyFont="1" applyBorder="1" applyAlignment="1">
      <alignment horizontal="right" wrapText="1"/>
    </xf>
    <xf numFmtId="165" fontId="48" fillId="0" borderId="13" xfId="0" applyNumberFormat="1" applyFont="1" applyBorder="1" applyAlignment="1">
      <alignment horizontal="center"/>
    </xf>
    <xf numFmtId="165" fontId="48" fillId="0" borderId="0" xfId="0" applyNumberFormat="1" applyFont="1" applyBorder="1" applyAlignment="1">
      <alignment horizontal="right" wrapText="1"/>
    </xf>
    <xf numFmtId="165" fontId="49" fillId="0" borderId="13" xfId="0" applyNumberFormat="1" applyFont="1" applyBorder="1" applyAlignment="1">
      <alignment horizontal="center"/>
    </xf>
    <xf numFmtId="165" fontId="4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1" fontId="9" fillId="0" borderId="0" xfId="0" applyNumberFormat="1" applyFont="1" applyBorder="1" applyAlignment="1">
      <alignment horizontal="right" wrapText="1"/>
    </xf>
    <xf numFmtId="1" fontId="9" fillId="0" borderId="12" xfId="0" applyNumberFormat="1" applyFont="1" applyBorder="1" applyAlignment="1">
      <alignment horizontal="right" wrapText="1"/>
    </xf>
    <xf numFmtId="1" fontId="9" fillId="0" borderId="20" xfId="0" applyNumberFormat="1" applyFont="1" applyBorder="1" applyAlignment="1">
      <alignment horizontal="right" wrapText="1"/>
    </xf>
    <xf numFmtId="164" fontId="9" fillId="0" borderId="0" xfId="0" applyNumberFormat="1" applyFont="1" applyBorder="1"/>
    <xf numFmtId="164" fontId="9" fillId="0" borderId="12" xfId="0" applyNumberFormat="1" applyFont="1" applyBorder="1"/>
    <xf numFmtId="168" fontId="12" fillId="0" borderId="8" xfId="0" applyNumberFormat="1" applyFont="1" applyBorder="1" applyAlignment="1">
      <alignment horizontal="left"/>
    </xf>
    <xf numFmtId="0" fontId="47" fillId="0" borderId="12" xfId="0" applyNumberFormat="1" applyFont="1" applyBorder="1" applyAlignment="1">
      <alignment vertical="center" wrapText="1"/>
    </xf>
    <xf numFmtId="0" fontId="34" fillId="0" borderId="12" xfId="0" applyNumberFormat="1" applyFont="1" applyBorder="1"/>
    <xf numFmtId="168" fontId="28" fillId="0" borderId="12" xfId="0" applyNumberFormat="1" applyFont="1" applyBorder="1" applyAlignment="1">
      <alignment horizontal="left"/>
    </xf>
    <xf numFmtId="0" fontId="37" fillId="0" borderId="12" xfId="0" applyNumberFormat="1" applyFont="1" applyBorder="1"/>
    <xf numFmtId="0" fontId="9" fillId="0" borderId="32" xfId="0" applyNumberFormat="1" applyFont="1" applyBorder="1"/>
    <xf numFmtId="165" fontId="49" fillId="0" borderId="12" xfId="0" applyNumberFormat="1" applyFont="1" applyBorder="1" applyAlignment="1">
      <alignment horizontal="right" wrapText="1"/>
    </xf>
    <xf numFmtId="165" fontId="49" fillId="0" borderId="20" xfId="0" applyNumberFormat="1" applyFont="1" applyBorder="1" applyAlignment="1">
      <alignment horizontal="right" wrapText="1"/>
    </xf>
    <xf numFmtId="164" fontId="9" fillId="0" borderId="12" xfId="0" applyNumberFormat="1" applyFont="1" applyBorder="1" applyAlignment="1">
      <alignment horizontal="right" wrapText="1"/>
    </xf>
    <xf numFmtId="164" fontId="9" fillId="0" borderId="20" xfId="0" applyNumberFormat="1" applyFont="1" applyBorder="1" applyAlignment="1">
      <alignment horizontal="right" wrapText="1"/>
    </xf>
    <xf numFmtId="1" fontId="28" fillId="0" borderId="12" xfId="0" applyNumberFormat="1" applyFont="1" applyBorder="1"/>
    <xf numFmtId="165" fontId="48" fillId="0" borderId="12" xfId="0" applyNumberFormat="1" applyFont="1" applyBorder="1" applyAlignment="1">
      <alignment horizontal="right" wrapText="1"/>
    </xf>
    <xf numFmtId="165" fontId="48" fillId="0" borderId="20" xfId="0" applyNumberFormat="1" applyFont="1" applyBorder="1" applyAlignment="1">
      <alignment horizontal="right" wrapText="1"/>
    </xf>
    <xf numFmtId="164" fontId="9" fillId="0" borderId="20" xfId="0" applyNumberFormat="1" applyFont="1" applyBorder="1"/>
    <xf numFmtId="170" fontId="27" fillId="0" borderId="20" xfId="0" applyNumberFormat="1" applyFont="1" applyBorder="1" applyAlignment="1">
      <alignment horizontal="right" wrapText="1"/>
    </xf>
    <xf numFmtId="165" fontId="29" fillId="0" borderId="20" xfId="0" applyNumberFormat="1" applyFont="1" applyBorder="1"/>
    <xf numFmtId="164" fontId="36" fillId="0" borderId="20" xfId="0" applyNumberFormat="1" applyFont="1" applyBorder="1" applyAlignment="1">
      <alignment horizontal="right" wrapText="1"/>
    </xf>
    <xf numFmtId="1" fontId="36" fillId="0" borderId="20" xfId="0" applyNumberFormat="1" applyFont="1" applyBorder="1" applyAlignment="1">
      <alignment horizontal="right" wrapText="1"/>
    </xf>
    <xf numFmtId="166" fontId="36" fillId="0" borderId="20" xfId="0" applyNumberFormat="1" applyFont="1" applyBorder="1" applyAlignment="1">
      <alignment horizontal="right"/>
    </xf>
    <xf numFmtId="164" fontId="36" fillId="0" borderId="12" xfId="0" applyNumberFormat="1" applyFont="1" applyBorder="1" applyAlignment="1">
      <alignment horizontal="right" wrapText="1"/>
    </xf>
    <xf numFmtId="1" fontId="36" fillId="0" borderId="12" xfId="0" applyNumberFormat="1" applyFont="1" applyBorder="1" applyAlignment="1">
      <alignment horizontal="right" wrapText="1"/>
    </xf>
    <xf numFmtId="166" fontId="36" fillId="0" borderId="12" xfId="0" applyNumberFormat="1" applyFont="1" applyBorder="1" applyAlignment="1">
      <alignment horizontal="right"/>
    </xf>
    <xf numFmtId="0" fontId="34" fillId="0" borderId="28" xfId="0" applyNumberFormat="1" applyFont="1" applyBorder="1" applyAlignment="1">
      <alignment horizontal="center"/>
    </xf>
    <xf numFmtId="9" fontId="50" fillId="0" borderId="13" xfId="0" applyNumberFormat="1" applyFont="1" applyFill="1" applyBorder="1" applyAlignment="1">
      <alignment horizontal="center" vertical="center"/>
    </xf>
    <xf numFmtId="168" fontId="50" fillId="0" borderId="13" xfId="0" applyNumberFormat="1" applyFont="1" applyFill="1" applyBorder="1" applyAlignment="1">
      <alignment horizontal="center"/>
    </xf>
    <xf numFmtId="0" fontId="51" fillId="0" borderId="13" xfId="0" applyNumberFormat="1" applyFont="1" applyFill="1" applyBorder="1" applyAlignment="1">
      <alignment horizontal="center"/>
    </xf>
    <xf numFmtId="166" fontId="50" fillId="0" borderId="13" xfId="0" applyNumberFormat="1" applyFont="1" applyFill="1" applyBorder="1" applyAlignment="1">
      <alignment horizontal="center" vertical="center"/>
    </xf>
    <xf numFmtId="9" fontId="50" fillId="0" borderId="13" xfId="4" applyFont="1" applyFill="1" applyBorder="1" applyAlignment="1">
      <alignment horizontal="center" vertical="center"/>
    </xf>
    <xf numFmtId="166" fontId="50" fillId="0" borderId="13" xfId="0" applyNumberFormat="1" applyFont="1" applyFill="1" applyBorder="1" applyAlignment="1">
      <alignment horizontal="center"/>
    </xf>
    <xf numFmtId="9" fontId="50" fillId="0" borderId="13" xfId="4" applyFont="1" applyFill="1" applyBorder="1" applyAlignment="1">
      <alignment horizontal="center"/>
    </xf>
    <xf numFmtId="168" fontId="50" fillId="0" borderId="13" xfId="0" applyNumberFormat="1" applyFont="1" applyBorder="1" applyAlignment="1">
      <alignment horizontal="center"/>
    </xf>
    <xf numFmtId="168" fontId="9" fillId="0" borderId="0" xfId="0" applyNumberFormat="1" applyFont="1" applyBorder="1" applyAlignment="1">
      <alignment horizontal="left"/>
    </xf>
    <xf numFmtId="9" fontId="9" fillId="0" borderId="0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left"/>
    </xf>
    <xf numFmtId="168" fontId="12" fillId="0" borderId="9" xfId="0" applyNumberFormat="1" applyFont="1" applyBorder="1" applyAlignment="1">
      <alignment horizontal="left"/>
    </xf>
    <xf numFmtId="9" fontId="13" fillId="0" borderId="9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/>
    </xf>
    <xf numFmtId="0" fontId="39" fillId="0" borderId="9" xfId="0" applyNumberFormat="1" applyFont="1" applyBorder="1"/>
    <xf numFmtId="165" fontId="13" fillId="8" borderId="11" xfId="0" applyNumberFormat="1" applyFont="1" applyFill="1" applyBorder="1"/>
    <xf numFmtId="0" fontId="52" fillId="0" borderId="0" xfId="0" applyNumberFormat="1" applyFont="1"/>
    <xf numFmtId="0" fontId="30" fillId="0" borderId="12" xfId="0" applyNumberFormat="1" applyFont="1" applyBorder="1" applyAlignment="1">
      <alignment vertical="center" wrapText="1"/>
    </xf>
    <xf numFmtId="9" fontId="9" fillId="0" borderId="12" xfId="4" applyFont="1" applyBorder="1" applyAlignment="1">
      <alignment horizontal="center"/>
    </xf>
    <xf numFmtId="168" fontId="9" fillId="0" borderId="0" xfId="0" applyNumberFormat="1" applyFont="1" applyBorder="1"/>
    <xf numFmtId="168" fontId="9" fillId="0" borderId="0" xfId="0" applyNumberFormat="1" applyFont="1" applyBorder="1" applyAlignment="1">
      <alignment horizontal="center"/>
    </xf>
  </cellXfs>
  <cellStyles count="5">
    <cellStyle name="Вывод" xfId="2" builtinId="21"/>
    <cellStyle name="Денежный" xfId="3" builtinId="4"/>
    <cellStyle name="Обычный" xfId="0" builtinId="0"/>
    <cellStyle name="Обычный 2" xfId="1" xr:uid="{7D8F5099-7A19-4014-844C-6F9AA21F0D62}"/>
    <cellStyle name="Процентный" xfId="4" builtinId="5"/>
  </cellStyles>
  <dxfs count="0"/>
  <tableStyles count="0" defaultTableStyle="TableStyleMedium9" defaultPivotStyle="PivotStyleMedium4"/>
  <colors>
    <mruColors>
      <color rgb="FF009E00"/>
      <color rgb="FFC3CBCE"/>
      <color rgb="FF29333C"/>
      <color rgb="FF83949E"/>
      <color rgb="FF5D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6A58-6DD2-4774-B5B3-849B353446CC}">
  <dimension ref="B2:F23"/>
  <sheetViews>
    <sheetView topLeftCell="A7" workbookViewId="0">
      <selection activeCell="B9" sqref="B9"/>
    </sheetView>
  </sheetViews>
  <sheetFormatPr defaultRowHeight="15" x14ac:dyDescent="0.25"/>
  <cols>
    <col min="2" max="2" width="45.140625" customWidth="1"/>
    <col min="3" max="3" width="15.7109375" customWidth="1"/>
    <col min="4" max="4" width="17.5703125" customWidth="1"/>
  </cols>
  <sheetData>
    <row r="2" spans="2:6" ht="15.75" x14ac:dyDescent="0.25">
      <c r="B2" s="179" t="s">
        <v>48</v>
      </c>
    </row>
    <row r="5" spans="2:6" ht="31.5" x14ac:dyDescent="0.25">
      <c r="B5" s="22" t="s">
        <v>0</v>
      </c>
      <c r="C5" s="23" t="s">
        <v>5</v>
      </c>
      <c r="D5" s="23" t="s">
        <v>6</v>
      </c>
    </row>
    <row r="6" spans="2:6" ht="15.75" x14ac:dyDescent="0.25">
      <c r="B6" s="169" t="s">
        <v>1</v>
      </c>
      <c r="C6" s="3"/>
      <c r="D6" s="132">
        <f>SUM(D7:D16)</f>
        <v>17500000</v>
      </c>
    </row>
    <row r="7" spans="2:6" ht="15.75" x14ac:dyDescent="0.25">
      <c r="B7" s="4" t="s">
        <v>98</v>
      </c>
      <c r="C7" s="133"/>
      <c r="D7" s="134">
        <v>7000000</v>
      </c>
      <c r="E7" s="286"/>
    </row>
    <row r="8" spans="2:6" ht="15.75" x14ac:dyDescent="0.25">
      <c r="B8" s="6" t="s">
        <v>49</v>
      </c>
      <c r="C8" s="133"/>
      <c r="D8" s="135">
        <v>4000000</v>
      </c>
      <c r="E8" s="287" t="s">
        <v>93</v>
      </c>
      <c r="F8" s="285" t="s">
        <v>96</v>
      </c>
    </row>
    <row r="9" spans="2:6" ht="15.75" x14ac:dyDescent="0.25">
      <c r="B9" s="7" t="s">
        <v>84</v>
      </c>
      <c r="C9" s="133"/>
      <c r="D9" s="136">
        <v>3000000</v>
      </c>
      <c r="E9" s="287" t="s">
        <v>93</v>
      </c>
      <c r="F9" s="285" t="s">
        <v>92</v>
      </c>
    </row>
    <row r="10" spans="2:6" ht="15.75" x14ac:dyDescent="0.25">
      <c r="B10" s="6" t="s">
        <v>50</v>
      </c>
      <c r="C10" s="133"/>
      <c r="D10" s="136">
        <v>500000</v>
      </c>
      <c r="E10" s="287" t="s">
        <v>93</v>
      </c>
      <c r="F10" s="285" t="s">
        <v>91</v>
      </c>
    </row>
    <row r="11" spans="2:6" ht="15.75" x14ac:dyDescent="0.25">
      <c r="B11" s="6" t="s">
        <v>85</v>
      </c>
      <c r="C11" s="133"/>
      <c r="D11" s="135">
        <v>500000</v>
      </c>
      <c r="E11" s="287" t="s">
        <v>93</v>
      </c>
      <c r="F11" s="285" t="s">
        <v>90</v>
      </c>
    </row>
    <row r="12" spans="2:6" ht="15.75" x14ac:dyDescent="0.25">
      <c r="B12" s="176" t="s">
        <v>86</v>
      </c>
      <c r="D12" s="178">
        <v>1000000</v>
      </c>
      <c r="E12" s="287" t="s">
        <v>93</v>
      </c>
      <c r="F12" s="285" t="s">
        <v>88</v>
      </c>
    </row>
    <row r="13" spans="2:6" x14ac:dyDescent="0.25">
      <c r="B13" s="284"/>
      <c r="C13" s="284"/>
      <c r="D13" s="284"/>
      <c r="E13" s="286"/>
    </row>
    <row r="14" spans="2:6" x14ac:dyDescent="0.25">
      <c r="B14" s="284"/>
      <c r="C14" s="284"/>
      <c r="D14" s="284"/>
      <c r="E14" s="286"/>
    </row>
    <row r="15" spans="2:6" x14ac:dyDescent="0.25">
      <c r="B15" s="284"/>
      <c r="C15" s="284"/>
      <c r="D15" s="284"/>
      <c r="E15" s="286"/>
    </row>
    <row r="16" spans="2:6" ht="15.75" x14ac:dyDescent="0.25">
      <c r="B16" s="171" t="s">
        <v>41</v>
      </c>
      <c r="C16" s="170"/>
      <c r="D16" s="172">
        <v>1500000</v>
      </c>
      <c r="E16" s="286"/>
    </row>
    <row r="17" spans="2:6" ht="15.75" x14ac:dyDescent="0.25">
      <c r="B17" s="9" t="s">
        <v>3</v>
      </c>
      <c r="C17" s="3">
        <f>SUM(C18:C20)</f>
        <v>0</v>
      </c>
      <c r="D17" s="138">
        <f>SUM(D18:D20)</f>
        <v>2000000</v>
      </c>
      <c r="E17" s="286"/>
    </row>
    <row r="18" spans="2:6" ht="15.75" x14ac:dyDescent="0.25">
      <c r="B18" s="4" t="s">
        <v>87</v>
      </c>
      <c r="C18" s="139"/>
      <c r="D18" s="134">
        <v>2000000</v>
      </c>
      <c r="E18" s="287" t="s">
        <v>93</v>
      </c>
      <c r="F18" s="285" t="s">
        <v>89</v>
      </c>
    </row>
    <row r="19" spans="2:6" ht="15.75" x14ac:dyDescent="0.25">
      <c r="B19" s="6"/>
      <c r="C19" s="140"/>
      <c r="D19" s="135"/>
      <c r="E19" s="286"/>
    </row>
    <row r="20" spans="2:6" ht="15.75" x14ac:dyDescent="0.25">
      <c r="B20" s="8"/>
      <c r="C20" s="141"/>
      <c r="D20" s="137"/>
      <c r="E20" s="286"/>
    </row>
    <row r="21" spans="2:6" ht="15.75" x14ac:dyDescent="0.25">
      <c r="B21" s="10" t="s">
        <v>4</v>
      </c>
      <c r="C21" s="3"/>
      <c r="D21" s="138">
        <v>500000</v>
      </c>
    </row>
    <row r="22" spans="2:6" ht="15.75" x14ac:dyDescent="0.25">
      <c r="B22" s="1"/>
      <c r="C22" s="5"/>
      <c r="D22" s="5"/>
    </row>
    <row r="23" spans="2:6" ht="15.75" x14ac:dyDescent="0.25">
      <c r="B23" s="169" t="s">
        <v>2</v>
      </c>
      <c r="C23" s="169"/>
      <c r="D23" s="131">
        <f>D6+D17+D21</f>
        <v>20000000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1E5E-9CA1-4F80-A5DC-D440518F3953}">
  <dimension ref="A1:K66"/>
  <sheetViews>
    <sheetView workbookViewId="0">
      <selection activeCell="B21" sqref="B21"/>
    </sheetView>
  </sheetViews>
  <sheetFormatPr defaultRowHeight="15" x14ac:dyDescent="0.25"/>
  <cols>
    <col min="2" max="2" width="44.42578125" customWidth="1"/>
    <col min="3" max="4" width="15.7109375" customWidth="1"/>
    <col min="5" max="5" width="13.28515625" customWidth="1"/>
    <col min="6" max="6" width="14.5703125" customWidth="1"/>
    <col min="7" max="7" width="47.42578125" customWidth="1"/>
    <col min="8" max="8" width="15" customWidth="1"/>
    <col min="9" max="9" width="18" customWidth="1"/>
  </cols>
  <sheetData>
    <row r="1" spans="1:11" ht="15.75" x14ac:dyDescent="0.25">
      <c r="A1" s="1"/>
      <c r="B1" s="1"/>
      <c r="C1" s="1"/>
      <c r="D1" s="1"/>
      <c r="E1" s="1"/>
      <c r="F1" s="1"/>
    </row>
    <row r="2" spans="1:11" ht="15.75" x14ac:dyDescent="0.25">
      <c r="A2" s="1"/>
      <c r="B2" s="335" t="s">
        <v>27</v>
      </c>
      <c r="C2" s="335"/>
      <c r="D2" s="2"/>
      <c r="E2" s="2"/>
      <c r="F2" s="1"/>
      <c r="G2" s="292"/>
      <c r="H2" s="293"/>
      <c r="I2" s="293"/>
      <c r="J2" s="293"/>
      <c r="K2" s="293"/>
    </row>
    <row r="3" spans="1:11" ht="15.75" x14ac:dyDescent="0.25">
      <c r="A3" s="1"/>
      <c r="B3" s="1"/>
      <c r="C3" s="1"/>
      <c r="D3" s="1"/>
      <c r="E3" s="1"/>
      <c r="F3" s="1"/>
      <c r="G3" s="293"/>
      <c r="H3" s="293"/>
      <c r="I3" s="293"/>
      <c r="J3" s="293"/>
      <c r="K3" s="293"/>
    </row>
    <row r="4" spans="1:11" ht="15.75" x14ac:dyDescent="0.25">
      <c r="A4" s="1"/>
      <c r="B4" s="1"/>
      <c r="C4" s="1"/>
      <c r="D4" s="1"/>
      <c r="E4" s="1"/>
      <c r="F4" s="1"/>
      <c r="G4" s="293"/>
      <c r="H4" s="293"/>
      <c r="I4" s="293"/>
      <c r="J4" s="293"/>
      <c r="K4" s="293"/>
    </row>
    <row r="5" spans="1:11" ht="30.75" customHeight="1" x14ac:dyDescent="0.25">
      <c r="A5" s="1"/>
      <c r="B5" s="22" t="s">
        <v>0</v>
      </c>
      <c r="C5" s="23" t="s">
        <v>5</v>
      </c>
      <c r="D5" s="23" t="s">
        <v>6</v>
      </c>
      <c r="E5" s="1"/>
      <c r="F5" s="1"/>
      <c r="G5" s="294"/>
      <c r="H5" s="295"/>
      <c r="I5" s="295"/>
      <c r="J5" s="293"/>
      <c r="K5" s="293"/>
    </row>
    <row r="6" spans="1:11" ht="15.75" x14ac:dyDescent="0.25">
      <c r="A6" s="1"/>
      <c r="B6" s="142" t="s">
        <v>1</v>
      </c>
      <c r="C6" s="3"/>
      <c r="D6" s="132">
        <f>SUM(D7:D12)</f>
        <v>100500000</v>
      </c>
      <c r="E6" s="1"/>
      <c r="F6" s="1"/>
      <c r="G6" s="296"/>
      <c r="H6" s="297"/>
      <c r="I6" s="298"/>
      <c r="J6" s="293"/>
      <c r="K6" s="293"/>
    </row>
    <row r="7" spans="1:11" ht="15.75" x14ac:dyDescent="0.25">
      <c r="A7" s="1"/>
      <c r="B7" s="4" t="s">
        <v>38</v>
      </c>
      <c r="C7" s="133"/>
      <c r="D7" s="134">
        <v>50000000</v>
      </c>
      <c r="E7" s="1"/>
      <c r="F7" s="1"/>
      <c r="G7" s="299"/>
      <c r="H7" s="300"/>
      <c r="I7" s="301"/>
      <c r="J7" s="302"/>
      <c r="K7" s="293"/>
    </row>
    <row r="8" spans="1:11" ht="15.75" x14ac:dyDescent="0.25">
      <c r="A8" s="1"/>
      <c r="B8" s="6" t="s">
        <v>54</v>
      </c>
      <c r="C8" s="133"/>
      <c r="D8" s="135">
        <v>10000000</v>
      </c>
      <c r="E8" s="1"/>
      <c r="F8" s="1"/>
      <c r="G8" s="299"/>
      <c r="H8" s="300"/>
      <c r="I8" s="301"/>
      <c r="J8" s="303"/>
      <c r="K8" s="304"/>
    </row>
    <row r="9" spans="1:11" ht="15.75" x14ac:dyDescent="0.25">
      <c r="A9" s="1"/>
      <c r="B9" s="7" t="s">
        <v>42</v>
      </c>
      <c r="C9" s="133">
        <v>3000000</v>
      </c>
      <c r="D9" s="136">
        <v>18000000</v>
      </c>
      <c r="E9" s="1"/>
      <c r="F9" s="1"/>
      <c r="G9" s="305"/>
      <c r="H9" s="300"/>
      <c r="I9" s="306"/>
      <c r="J9" s="303"/>
      <c r="K9" s="304"/>
    </row>
    <row r="10" spans="1:11" ht="15.75" x14ac:dyDescent="0.25">
      <c r="A10" s="1"/>
      <c r="B10" s="6" t="s">
        <v>47</v>
      </c>
      <c r="C10" s="133"/>
      <c r="D10" s="136">
        <f>15000*500</f>
        <v>7500000</v>
      </c>
      <c r="E10" s="1"/>
      <c r="F10" s="1"/>
      <c r="G10" s="299"/>
      <c r="H10" s="300"/>
      <c r="I10" s="306"/>
      <c r="J10" s="303"/>
      <c r="K10" s="304"/>
    </row>
    <row r="11" spans="1:11" ht="15.75" x14ac:dyDescent="0.25">
      <c r="A11" s="1"/>
      <c r="B11" s="6" t="s">
        <v>94</v>
      </c>
      <c r="C11" s="133"/>
      <c r="D11" s="135">
        <v>5000000</v>
      </c>
      <c r="E11" s="1"/>
      <c r="F11" s="1"/>
      <c r="G11" s="299"/>
      <c r="H11" s="300"/>
      <c r="I11" s="301"/>
      <c r="J11" s="303"/>
      <c r="K11" s="304"/>
    </row>
    <row r="12" spans="1:11" ht="15.75" x14ac:dyDescent="0.25">
      <c r="B12" s="171" t="s">
        <v>41</v>
      </c>
      <c r="C12" s="170"/>
      <c r="D12" s="172">
        <v>10000000</v>
      </c>
      <c r="G12" s="307"/>
      <c r="H12" s="293"/>
      <c r="I12" s="301"/>
      <c r="J12" s="303"/>
      <c r="K12" s="304"/>
    </row>
    <row r="13" spans="1:11" ht="15.75" x14ac:dyDescent="0.25">
      <c r="A13" s="1"/>
      <c r="B13" s="9" t="s">
        <v>3</v>
      </c>
      <c r="C13" s="3">
        <f>SUM(C14:C20)</f>
        <v>7000000</v>
      </c>
      <c r="D13" s="138">
        <f>SUM(D14:D20)</f>
        <v>47000000</v>
      </c>
      <c r="E13" s="1"/>
      <c r="G13" s="293"/>
      <c r="H13" s="293"/>
      <c r="I13" s="293"/>
      <c r="J13" s="302"/>
      <c r="K13" s="293"/>
    </row>
    <row r="14" spans="1:11" ht="15.75" x14ac:dyDescent="0.25">
      <c r="A14" s="1"/>
      <c r="B14" s="4" t="s">
        <v>45</v>
      </c>
      <c r="C14" s="139">
        <v>1000000</v>
      </c>
      <c r="D14" s="134">
        <v>6000000</v>
      </c>
      <c r="E14" s="1"/>
      <c r="G14" s="293"/>
      <c r="H14" s="293"/>
      <c r="I14" s="293"/>
      <c r="J14" s="302"/>
      <c r="K14" s="293"/>
    </row>
    <row r="15" spans="1:11" ht="15.75" x14ac:dyDescent="0.25">
      <c r="A15" s="1"/>
      <c r="B15" s="6" t="s">
        <v>32</v>
      </c>
      <c r="C15" s="140">
        <v>5000000</v>
      </c>
      <c r="D15" s="135">
        <v>30000000</v>
      </c>
      <c r="E15" s="1"/>
      <c r="G15" s="293"/>
      <c r="H15" s="293"/>
      <c r="I15" s="293"/>
      <c r="J15" s="302"/>
      <c r="K15" s="293"/>
    </row>
    <row r="16" spans="1:11" ht="15.75" x14ac:dyDescent="0.25">
      <c r="A16" s="1"/>
      <c r="B16" s="6" t="s">
        <v>52</v>
      </c>
      <c r="C16" s="140">
        <v>500000</v>
      </c>
      <c r="D16" s="135">
        <v>3000000</v>
      </c>
      <c r="E16" s="1"/>
      <c r="F16" s="1"/>
      <c r="G16" s="308"/>
      <c r="H16" s="293"/>
      <c r="I16" s="309"/>
      <c r="J16" s="302"/>
      <c r="K16" s="293"/>
    </row>
    <row r="17" spans="1:11" ht="15.75" x14ac:dyDescent="0.25">
      <c r="B17" s="176" t="s">
        <v>56</v>
      </c>
      <c r="C17" s="177">
        <v>300000</v>
      </c>
      <c r="D17" s="178">
        <v>1800000</v>
      </c>
      <c r="F17" s="1"/>
      <c r="G17" s="310"/>
      <c r="H17" s="297"/>
      <c r="I17" s="311"/>
      <c r="J17" s="302"/>
      <c r="K17" s="293"/>
    </row>
    <row r="18" spans="1:11" ht="15.75" x14ac:dyDescent="0.25">
      <c r="B18" s="176" t="s">
        <v>53</v>
      </c>
      <c r="C18" s="177">
        <v>200000</v>
      </c>
      <c r="D18" s="178">
        <v>1200000</v>
      </c>
      <c r="F18" s="1"/>
      <c r="G18" s="299"/>
      <c r="H18" s="312"/>
      <c r="I18" s="301"/>
      <c r="J18" s="303"/>
      <c r="K18" s="304"/>
    </row>
    <row r="19" spans="1:11" ht="15.75" x14ac:dyDescent="0.25">
      <c r="B19" s="176" t="s">
        <v>95</v>
      </c>
      <c r="C19" s="288"/>
      <c r="D19" s="289">
        <v>5000000</v>
      </c>
      <c r="F19" s="1"/>
      <c r="G19" s="299"/>
      <c r="H19" s="312"/>
      <c r="I19" s="301"/>
      <c r="J19" s="302"/>
      <c r="K19" s="293"/>
    </row>
    <row r="20" spans="1:11" ht="15.75" x14ac:dyDescent="0.25">
      <c r="B20" s="170"/>
      <c r="C20" s="170"/>
      <c r="D20" s="170"/>
      <c r="F20" s="1"/>
      <c r="G20" s="299"/>
      <c r="H20" s="312"/>
      <c r="I20" s="301"/>
      <c r="J20" s="302"/>
      <c r="K20" s="293"/>
    </row>
    <row r="21" spans="1:11" ht="15.75" x14ac:dyDescent="0.25">
      <c r="A21" s="1"/>
      <c r="B21" s="10" t="s">
        <v>4</v>
      </c>
      <c r="C21" s="3"/>
      <c r="D21" s="138">
        <v>2500000</v>
      </c>
      <c r="E21" s="1"/>
      <c r="F21" s="1"/>
      <c r="G21" s="313"/>
      <c r="H21" s="297"/>
      <c r="I21" s="311"/>
      <c r="J21" s="293"/>
      <c r="K21" s="293"/>
    </row>
    <row r="22" spans="1:11" ht="15.75" x14ac:dyDescent="0.25">
      <c r="A22" s="1"/>
      <c r="B22" s="1"/>
      <c r="C22" s="5"/>
      <c r="D22" s="5"/>
      <c r="E22" s="1"/>
      <c r="F22" s="1"/>
      <c r="G22" s="314"/>
      <c r="H22" s="315"/>
      <c r="I22" s="315"/>
      <c r="J22" s="293"/>
      <c r="K22" s="293"/>
    </row>
    <row r="23" spans="1:11" ht="15.75" x14ac:dyDescent="0.25">
      <c r="A23" s="1"/>
      <c r="B23" s="169" t="s">
        <v>2</v>
      </c>
      <c r="C23" s="169"/>
      <c r="D23" s="131">
        <f>D6+D13+D21</f>
        <v>150000000</v>
      </c>
      <c r="E23" s="1"/>
      <c r="F23" s="1"/>
      <c r="G23" s="296"/>
      <c r="H23" s="296"/>
      <c r="I23" s="316"/>
      <c r="J23" s="293"/>
      <c r="K23" s="293"/>
    </row>
    <row r="24" spans="1:11" ht="15.75" x14ac:dyDescent="0.25">
      <c r="A24" s="1"/>
      <c r="B24" s="1"/>
      <c r="C24" s="1"/>
      <c r="D24" s="1"/>
      <c r="E24" s="1"/>
      <c r="F24" s="1"/>
      <c r="G24" s="293"/>
      <c r="H24" s="293"/>
      <c r="I24" s="293"/>
      <c r="J24" s="293"/>
      <c r="K24" s="293"/>
    </row>
    <row r="25" spans="1:11" ht="15.75" x14ac:dyDescent="0.25">
      <c r="A25" s="1"/>
      <c r="B25" s="11" t="s">
        <v>33</v>
      </c>
      <c r="C25" s="12" t="s">
        <v>34</v>
      </c>
      <c r="D25" s="1" t="s">
        <v>55</v>
      </c>
      <c r="E25" s="1"/>
      <c r="F25" s="1"/>
    </row>
    <row r="26" spans="1:11" ht="15.75" x14ac:dyDescent="0.25">
      <c r="A26" s="1"/>
      <c r="B26" s="1"/>
      <c r="C26" s="1"/>
      <c r="D26" s="1"/>
      <c r="E26" s="1"/>
      <c r="F26" s="133"/>
      <c r="G26" s="147"/>
      <c r="H26" s="148"/>
    </row>
    <row r="27" spans="1:11" ht="15.75" x14ac:dyDescent="0.25">
      <c r="A27" s="1"/>
      <c r="B27" s="128" t="s">
        <v>40</v>
      </c>
      <c r="C27" s="129"/>
      <c r="D27" s="129" t="s">
        <v>35</v>
      </c>
      <c r="E27" s="1"/>
      <c r="F27" s="133"/>
    </row>
    <row r="28" spans="1:11" ht="15.75" x14ac:dyDescent="0.25">
      <c r="A28" s="1">
        <v>1</v>
      </c>
      <c r="B28" s="149" t="s">
        <v>47</v>
      </c>
      <c r="C28" s="126"/>
      <c r="D28" s="158">
        <v>15000</v>
      </c>
      <c r="E28" s="1" t="s">
        <v>51</v>
      </c>
      <c r="F28" s="1"/>
      <c r="G28" s="279"/>
      <c r="H28" s="279"/>
      <c r="I28" s="279"/>
    </row>
    <row r="29" spans="1:11" ht="15.75" x14ac:dyDescent="0.25">
      <c r="A29" s="1">
        <v>2</v>
      </c>
      <c r="B29" s="162" t="s">
        <v>42</v>
      </c>
      <c r="C29" s="159"/>
      <c r="D29" s="161"/>
      <c r="E29" s="1" t="s">
        <v>58</v>
      </c>
      <c r="F29" s="1"/>
      <c r="G29" s="279"/>
      <c r="H29" s="279"/>
      <c r="I29" s="279"/>
    </row>
    <row r="30" spans="1:11" ht="15.75" x14ac:dyDescent="0.25">
      <c r="A30" s="1">
        <v>3</v>
      </c>
      <c r="B30" s="328"/>
      <c r="C30" s="329"/>
      <c r="D30" s="330"/>
      <c r="E30" s="331"/>
      <c r="F30" s="291"/>
      <c r="G30" s="332"/>
      <c r="H30" s="333"/>
      <c r="I30" s="279"/>
    </row>
    <row r="31" spans="1:11" ht="15.75" x14ac:dyDescent="0.25">
      <c r="A31" s="1">
        <v>4</v>
      </c>
      <c r="B31" s="149"/>
      <c r="C31" s="159"/>
      <c r="D31" s="158"/>
      <c r="E31" s="1"/>
      <c r="F31" s="1"/>
      <c r="G31" s="279"/>
      <c r="H31" s="280"/>
      <c r="I31" s="279"/>
    </row>
    <row r="32" spans="1:11" ht="15.75" x14ac:dyDescent="0.25">
      <c r="A32" s="1">
        <v>5</v>
      </c>
      <c r="B32" s="149"/>
      <c r="C32" s="26"/>
      <c r="D32" s="144"/>
      <c r="E32" s="281"/>
      <c r="F32" s="1"/>
      <c r="G32" s="279"/>
      <c r="H32" s="280"/>
      <c r="I32" s="279"/>
    </row>
    <row r="33" spans="1:9" ht="15.75" x14ac:dyDescent="0.25">
      <c r="A33" s="1">
        <v>6</v>
      </c>
      <c r="B33" s="149"/>
      <c r="C33" s="26"/>
      <c r="D33" s="144"/>
      <c r="E33" s="179"/>
      <c r="F33" s="1"/>
      <c r="G33" s="279"/>
      <c r="H33" s="280"/>
      <c r="I33" s="279"/>
    </row>
    <row r="34" spans="1:9" ht="15.75" x14ac:dyDescent="0.25">
      <c r="A34" s="1">
        <v>7</v>
      </c>
      <c r="B34" s="149"/>
      <c r="C34" s="26"/>
      <c r="D34" s="144"/>
      <c r="E34" s="281"/>
      <c r="F34" s="1"/>
      <c r="G34" s="279"/>
      <c r="H34" s="280"/>
      <c r="I34" s="279"/>
    </row>
    <row r="35" spans="1:9" ht="15.75" x14ac:dyDescent="0.25">
      <c r="A35" s="1">
        <v>8</v>
      </c>
      <c r="B35" s="149"/>
      <c r="C35" s="26"/>
      <c r="D35" s="144"/>
      <c r="E35" s="1"/>
      <c r="F35" s="1"/>
      <c r="G35" s="279"/>
      <c r="H35" s="280"/>
      <c r="I35" s="279"/>
    </row>
    <row r="36" spans="1:9" ht="15.75" x14ac:dyDescent="0.25">
      <c r="A36" s="1">
        <v>9</v>
      </c>
      <c r="B36" s="149"/>
      <c r="C36" s="26"/>
      <c r="D36" s="144"/>
      <c r="E36" s="278"/>
      <c r="F36" s="1"/>
      <c r="G36" s="279"/>
      <c r="H36" s="280"/>
      <c r="I36" s="279"/>
    </row>
    <row r="37" spans="1:9" ht="15.75" x14ac:dyDescent="0.25">
      <c r="A37" s="1">
        <v>10</v>
      </c>
      <c r="B37" s="149"/>
      <c r="C37" s="26"/>
      <c r="D37" s="144"/>
      <c r="E37" s="1"/>
      <c r="F37" s="1"/>
      <c r="G37" s="279"/>
      <c r="H37" s="280"/>
      <c r="I37" s="279"/>
    </row>
    <row r="38" spans="1:9" ht="15.75" x14ac:dyDescent="0.25">
      <c r="A38" s="1">
        <v>11</v>
      </c>
      <c r="B38" s="149"/>
      <c r="C38" s="26"/>
      <c r="D38" s="144"/>
      <c r="E38" s="281"/>
      <c r="F38" s="1"/>
      <c r="G38" s="279"/>
      <c r="H38" s="280"/>
      <c r="I38" s="279"/>
    </row>
    <row r="39" spans="1:9" ht="15.75" x14ac:dyDescent="0.25">
      <c r="A39" s="1">
        <v>12</v>
      </c>
      <c r="B39" s="149"/>
      <c r="C39" s="26"/>
      <c r="D39" s="144"/>
      <c r="E39" s="281"/>
      <c r="F39" s="1"/>
      <c r="G39" s="279"/>
      <c r="H39" s="280"/>
      <c r="I39" s="279"/>
    </row>
    <row r="40" spans="1:9" ht="15.75" x14ac:dyDescent="0.25">
      <c r="A40" s="1">
        <v>13</v>
      </c>
      <c r="B40" s="149"/>
      <c r="C40" s="26"/>
      <c r="D40" s="144"/>
      <c r="E40" s="281"/>
      <c r="F40" s="1"/>
      <c r="G40" s="279"/>
      <c r="H40" s="280"/>
      <c r="I40" s="279"/>
    </row>
    <row r="41" spans="1:9" ht="15.75" x14ac:dyDescent="0.25">
      <c r="A41" s="1"/>
      <c r="B41" s="145"/>
      <c r="C41" s="145"/>
      <c r="D41" s="146"/>
      <c r="E41" s="281"/>
      <c r="F41" s="1"/>
      <c r="G41" s="279"/>
      <c r="H41" s="280"/>
      <c r="I41" s="279"/>
    </row>
    <row r="42" spans="1:9" ht="15.75" x14ac:dyDescent="0.25">
      <c r="A42" s="1"/>
      <c r="B42" s="1"/>
      <c r="C42" s="1"/>
      <c r="D42" s="1"/>
      <c r="E42" s="1"/>
      <c r="F42" s="1"/>
      <c r="G42" s="279"/>
      <c r="H42" s="280"/>
      <c r="I42" s="279"/>
    </row>
    <row r="43" spans="1:9" ht="15.75" x14ac:dyDescent="0.25">
      <c r="A43" s="1"/>
      <c r="B43" s="128" t="s">
        <v>40</v>
      </c>
      <c r="C43" s="129"/>
      <c r="D43" s="129" t="s">
        <v>35</v>
      </c>
      <c r="E43" s="282"/>
      <c r="F43" s="1"/>
      <c r="G43" s="279"/>
      <c r="H43" s="280"/>
      <c r="I43" s="279"/>
    </row>
    <row r="44" spans="1:9" ht="15.75" x14ac:dyDescent="0.25">
      <c r="A44" s="1">
        <v>1</v>
      </c>
      <c r="B44" s="126"/>
      <c r="C44" s="126"/>
      <c r="D44" s="143"/>
      <c r="E44" s="1"/>
      <c r="F44" s="1"/>
      <c r="G44" s="279"/>
      <c r="H44" s="280"/>
      <c r="I44" s="279"/>
    </row>
    <row r="45" spans="1:9" ht="15.75" x14ac:dyDescent="0.25">
      <c r="A45" s="1">
        <v>2</v>
      </c>
      <c r="B45" s="26"/>
      <c r="C45" s="26"/>
      <c r="D45" s="144"/>
      <c r="E45" s="281"/>
      <c r="F45" s="1"/>
      <c r="G45" s="279"/>
      <c r="H45" s="280"/>
      <c r="I45" s="279"/>
    </row>
    <row r="46" spans="1:9" ht="15.75" x14ac:dyDescent="0.25">
      <c r="A46" s="1">
        <v>3</v>
      </c>
      <c r="B46" s="26"/>
      <c r="C46" s="26"/>
      <c r="D46" s="144"/>
      <c r="E46" s="281"/>
      <c r="F46" s="1"/>
      <c r="G46" s="279"/>
      <c r="H46" s="280"/>
      <c r="I46" s="279"/>
    </row>
    <row r="47" spans="1:9" ht="15.75" x14ac:dyDescent="0.25">
      <c r="A47" s="1">
        <v>4</v>
      </c>
      <c r="B47" s="26"/>
      <c r="C47" s="26"/>
      <c r="D47" s="144"/>
      <c r="E47" s="281"/>
      <c r="F47" s="1"/>
      <c r="G47" s="283"/>
      <c r="H47" s="280"/>
      <c r="I47" s="279"/>
    </row>
    <row r="48" spans="1:9" ht="15.75" x14ac:dyDescent="0.25">
      <c r="A48" s="1">
        <v>5</v>
      </c>
      <c r="B48" s="26"/>
      <c r="C48" s="26"/>
      <c r="D48" s="144"/>
      <c r="E48" s="281"/>
      <c r="F48" s="1"/>
      <c r="G48" s="279"/>
      <c r="H48" s="280"/>
      <c r="I48" s="279"/>
    </row>
    <row r="49" spans="1:9" ht="15.75" x14ac:dyDescent="0.25">
      <c r="A49" s="1">
        <v>6</v>
      </c>
      <c r="B49" s="26"/>
      <c r="C49" s="26"/>
      <c r="D49" s="144"/>
      <c r="E49" s="1"/>
      <c r="F49" s="1"/>
      <c r="G49" s="279"/>
      <c r="H49" s="279"/>
      <c r="I49" s="279"/>
    </row>
    <row r="50" spans="1:9" ht="15.75" x14ac:dyDescent="0.25">
      <c r="A50" s="1">
        <v>7</v>
      </c>
      <c r="B50" s="26"/>
      <c r="C50" s="26"/>
      <c r="D50" s="144"/>
      <c r="E50" s="1"/>
      <c r="F50" s="1"/>
    </row>
    <row r="51" spans="1:9" ht="15.75" x14ac:dyDescent="0.25">
      <c r="A51" s="1">
        <v>8</v>
      </c>
      <c r="B51" s="26"/>
      <c r="C51" s="26"/>
      <c r="D51" s="144"/>
      <c r="E51" s="1"/>
      <c r="F51" s="1"/>
    </row>
    <row r="52" spans="1:9" ht="15.75" x14ac:dyDescent="0.25">
      <c r="A52" s="1">
        <v>9</v>
      </c>
      <c r="B52" s="26"/>
      <c r="C52" s="26"/>
      <c r="D52" s="144"/>
      <c r="E52" s="1"/>
    </row>
    <row r="53" spans="1:9" ht="15.75" x14ac:dyDescent="0.25">
      <c r="A53" s="1">
        <v>10</v>
      </c>
      <c r="B53" s="26"/>
      <c r="C53" s="26"/>
      <c r="D53" s="144"/>
      <c r="E53" s="1"/>
      <c r="F53" s="1"/>
    </row>
    <row r="54" spans="1:9" ht="15.75" x14ac:dyDescent="0.25">
      <c r="A54" s="1">
        <v>11</v>
      </c>
      <c r="B54" s="26"/>
      <c r="C54" s="26"/>
      <c r="D54" s="144"/>
      <c r="E54" s="1"/>
      <c r="F54" s="1"/>
    </row>
    <row r="55" spans="1:9" ht="15.75" x14ac:dyDescent="0.25">
      <c r="A55" s="1">
        <v>12</v>
      </c>
      <c r="B55" s="26"/>
      <c r="C55" s="26"/>
      <c r="D55" s="144"/>
      <c r="E55" s="1"/>
      <c r="F55" s="1"/>
    </row>
    <row r="56" spans="1:9" ht="15.75" x14ac:dyDescent="0.25">
      <c r="A56" s="1">
        <v>13</v>
      </c>
      <c r="B56" s="26"/>
      <c r="C56" s="26"/>
      <c r="D56" s="144"/>
      <c r="E56" s="1"/>
      <c r="F56" s="1"/>
    </row>
    <row r="57" spans="1:9" ht="15.75" x14ac:dyDescent="0.25">
      <c r="A57" s="1">
        <v>14</v>
      </c>
      <c r="B57" s="26"/>
      <c r="C57" s="26"/>
      <c r="D57" s="144"/>
      <c r="E57" s="1"/>
      <c r="F57" s="1"/>
    </row>
    <row r="58" spans="1:9" ht="15.75" x14ac:dyDescent="0.25">
      <c r="A58" s="1">
        <v>15</v>
      </c>
      <c r="B58" s="26"/>
      <c r="C58" s="26"/>
      <c r="D58" s="144"/>
      <c r="E58" s="1"/>
      <c r="F58" s="1"/>
    </row>
    <row r="59" spans="1:9" ht="15.75" x14ac:dyDescent="0.25">
      <c r="A59" s="1">
        <v>16</v>
      </c>
      <c r="B59" s="26"/>
      <c r="C59" s="26"/>
      <c r="D59" s="144"/>
      <c r="E59" s="1"/>
      <c r="F59" s="1"/>
    </row>
    <row r="60" spans="1:9" ht="15.75" x14ac:dyDescent="0.25">
      <c r="A60" s="1">
        <v>17</v>
      </c>
      <c r="B60" s="26"/>
      <c r="C60" s="26"/>
      <c r="D60" s="144"/>
      <c r="E60" s="1"/>
      <c r="F60" s="1"/>
    </row>
    <row r="61" spans="1:9" ht="15.75" x14ac:dyDescent="0.25">
      <c r="A61" s="1">
        <v>18</v>
      </c>
      <c r="B61" s="26"/>
      <c r="C61" s="26"/>
      <c r="D61" s="144"/>
      <c r="E61" s="1"/>
      <c r="F61" s="1"/>
    </row>
    <row r="62" spans="1:9" ht="15.75" x14ac:dyDescent="0.25">
      <c r="A62" s="1">
        <v>19</v>
      </c>
      <c r="B62" s="26"/>
      <c r="C62" s="26"/>
      <c r="D62" s="144"/>
      <c r="E62" s="1"/>
    </row>
    <row r="63" spans="1:9" ht="15.75" x14ac:dyDescent="0.25">
      <c r="A63" s="1">
        <v>20</v>
      </c>
      <c r="B63" s="26"/>
      <c r="C63" s="26"/>
      <c r="D63" s="144"/>
      <c r="E63" s="1"/>
    </row>
    <row r="64" spans="1:9" ht="15.75" x14ac:dyDescent="0.25">
      <c r="A64" s="1">
        <v>21</v>
      </c>
      <c r="B64" s="26"/>
      <c r="C64" s="26"/>
      <c r="D64" s="144"/>
      <c r="E64" s="1"/>
    </row>
    <row r="65" spans="1:5" ht="15.75" x14ac:dyDescent="0.25">
      <c r="A65" s="1">
        <v>22</v>
      </c>
      <c r="B65" s="26"/>
      <c r="C65" s="26"/>
      <c r="D65" s="144"/>
      <c r="E65" s="1"/>
    </row>
    <row r="66" spans="1:5" x14ac:dyDescent="0.25">
      <c r="B66" s="127"/>
      <c r="C66" s="127"/>
      <c r="D66" s="130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F14F-1C85-473B-B66A-DA4B0F6E2EA0}">
  <dimension ref="B2:E22"/>
  <sheetViews>
    <sheetView workbookViewId="0">
      <selection activeCell="J16" sqref="J16"/>
    </sheetView>
  </sheetViews>
  <sheetFormatPr defaultRowHeight="15" x14ac:dyDescent="0.25"/>
  <cols>
    <col min="2" max="2" width="29.5703125" customWidth="1"/>
    <col min="4" max="4" width="47.5703125" customWidth="1"/>
    <col min="5" max="5" width="15.85546875" customWidth="1"/>
  </cols>
  <sheetData>
    <row r="2" spans="2:5" ht="15.75" x14ac:dyDescent="0.25">
      <c r="B2" s="317" t="s">
        <v>60</v>
      </c>
      <c r="C2" s="318"/>
      <c r="D2" s="319"/>
      <c r="E2" s="334" t="s">
        <v>97</v>
      </c>
    </row>
    <row r="3" spans="2:5" ht="15.75" x14ac:dyDescent="0.25">
      <c r="B3" s="1"/>
      <c r="C3" s="1"/>
      <c r="D3" s="279"/>
      <c r="E3" s="280"/>
    </row>
    <row r="4" spans="2:5" ht="15.75" x14ac:dyDescent="0.25">
      <c r="B4" s="281" t="s">
        <v>61</v>
      </c>
      <c r="C4" s="1"/>
      <c r="D4" s="279" t="s">
        <v>63</v>
      </c>
      <c r="E4" s="280">
        <v>500000</v>
      </c>
    </row>
    <row r="5" spans="2:5" ht="15.75" x14ac:dyDescent="0.25">
      <c r="B5" s="179" t="s">
        <v>59</v>
      </c>
      <c r="C5" s="1"/>
      <c r="D5" s="279" t="s">
        <v>64</v>
      </c>
      <c r="E5" s="280">
        <v>600000</v>
      </c>
    </row>
    <row r="6" spans="2:5" ht="15.75" x14ac:dyDescent="0.25">
      <c r="B6" s="281" t="s">
        <v>62</v>
      </c>
      <c r="C6" s="1"/>
      <c r="D6" s="279" t="s">
        <v>65</v>
      </c>
      <c r="E6" s="280">
        <v>500000</v>
      </c>
    </row>
    <row r="7" spans="2:5" ht="15.75" x14ac:dyDescent="0.25">
      <c r="B7" s="1"/>
      <c r="C7" s="1"/>
      <c r="D7" s="279"/>
      <c r="E7" s="280"/>
    </row>
    <row r="8" spans="2:5" ht="15.75" x14ac:dyDescent="0.25">
      <c r="B8" s="320" t="s">
        <v>66</v>
      </c>
      <c r="C8" s="321"/>
      <c r="D8" s="322"/>
      <c r="E8" s="323"/>
    </row>
    <row r="9" spans="2:5" ht="15.75" x14ac:dyDescent="0.25">
      <c r="B9" s="1"/>
      <c r="C9" s="1"/>
      <c r="D9" s="279"/>
      <c r="E9" s="280"/>
    </row>
    <row r="10" spans="2:5" ht="15.75" x14ac:dyDescent="0.25">
      <c r="B10" s="281" t="s">
        <v>67</v>
      </c>
      <c r="C10" s="1"/>
      <c r="D10" s="279" t="s">
        <v>71</v>
      </c>
      <c r="E10" s="280">
        <v>500000</v>
      </c>
    </row>
    <row r="11" spans="2:5" ht="15.75" x14ac:dyDescent="0.25">
      <c r="B11" s="281" t="s">
        <v>68</v>
      </c>
      <c r="C11" s="1"/>
      <c r="D11" s="279" t="s">
        <v>72</v>
      </c>
      <c r="E11" s="280">
        <v>500000</v>
      </c>
    </row>
    <row r="12" spans="2:5" ht="15.75" x14ac:dyDescent="0.25">
      <c r="B12" s="281" t="s">
        <v>69</v>
      </c>
      <c r="C12" s="1"/>
      <c r="D12" s="279" t="s">
        <v>73</v>
      </c>
      <c r="E12" s="280">
        <v>500000</v>
      </c>
    </row>
    <row r="13" spans="2:5" ht="15.75" x14ac:dyDescent="0.25">
      <c r="B13" s="281" t="s">
        <v>70</v>
      </c>
      <c r="C13" s="1"/>
      <c r="D13" s="279" t="s">
        <v>74</v>
      </c>
      <c r="E13" s="280">
        <v>400000</v>
      </c>
    </row>
    <row r="14" spans="2:5" ht="15.75" x14ac:dyDescent="0.25">
      <c r="B14" s="1"/>
      <c r="C14" s="1"/>
      <c r="D14" s="279"/>
      <c r="E14" s="280"/>
    </row>
    <row r="15" spans="2:5" ht="15.75" x14ac:dyDescent="0.25">
      <c r="B15" s="324" t="s">
        <v>75</v>
      </c>
      <c r="C15" s="325"/>
      <c r="D15" s="326"/>
      <c r="E15" s="327"/>
    </row>
    <row r="16" spans="2:5" ht="15.75" x14ac:dyDescent="0.25">
      <c r="B16" s="1"/>
      <c r="C16" s="1"/>
      <c r="D16" s="279"/>
      <c r="E16" s="280"/>
    </row>
    <row r="17" spans="2:5" ht="15.75" x14ac:dyDescent="0.25">
      <c r="B17" s="281" t="s">
        <v>76</v>
      </c>
      <c r="C17" s="1"/>
      <c r="D17" s="279" t="s">
        <v>78</v>
      </c>
      <c r="E17" s="280">
        <v>400000</v>
      </c>
    </row>
    <row r="18" spans="2:5" ht="15.75" x14ac:dyDescent="0.25">
      <c r="B18" s="281" t="s">
        <v>77</v>
      </c>
      <c r="C18" s="1"/>
      <c r="D18" s="279" t="s">
        <v>79</v>
      </c>
      <c r="E18" s="280">
        <v>400000</v>
      </c>
    </row>
    <row r="19" spans="2:5" ht="15.75" customHeight="1" x14ac:dyDescent="0.25">
      <c r="B19" s="281" t="s">
        <v>81</v>
      </c>
      <c r="C19" s="1"/>
      <c r="D19" s="283" t="s">
        <v>80</v>
      </c>
      <c r="E19" s="280">
        <v>300000</v>
      </c>
    </row>
    <row r="20" spans="2:5" ht="15.75" x14ac:dyDescent="0.25">
      <c r="B20" s="281" t="s">
        <v>82</v>
      </c>
      <c r="C20" s="1"/>
      <c r="D20" s="279" t="s">
        <v>83</v>
      </c>
      <c r="E20" s="280">
        <v>400000</v>
      </c>
    </row>
    <row r="22" spans="2:5" x14ac:dyDescent="0.25">
      <c r="E22" s="280">
        <f>SUM(E4:E20)</f>
        <v>5000000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CC40-E672-46C2-AB74-58B4144C9DD5}">
  <dimension ref="A1:AS73"/>
  <sheetViews>
    <sheetView zoomScale="80" zoomScaleNormal="80" workbookViewId="0">
      <pane ySplit="4" topLeftCell="A26" activePane="bottomLeft" state="frozen"/>
      <selection pane="bottomLeft" activeCell="AP42" sqref="AP42"/>
    </sheetView>
  </sheetViews>
  <sheetFormatPr defaultRowHeight="15" x14ac:dyDescent="0.25"/>
  <cols>
    <col min="1" max="1" width="10.5703125" style="184" bestFit="1" customWidth="1"/>
    <col min="2" max="2" width="11.42578125" style="184" customWidth="1"/>
    <col min="3" max="3" width="55.85546875" style="184" customWidth="1"/>
    <col min="4" max="4" width="13.28515625" style="184" customWidth="1"/>
    <col min="5" max="5" width="18.7109375" style="184" customWidth="1"/>
    <col min="6" max="6" width="18.42578125" style="184" customWidth="1"/>
    <col min="7" max="7" width="17.85546875" style="184" customWidth="1"/>
    <col min="8" max="8" width="19.42578125" style="184" customWidth="1"/>
    <col min="9" max="9" width="17.28515625" style="184" customWidth="1"/>
    <col min="10" max="23" width="14.7109375" style="184" customWidth="1"/>
    <col min="24" max="24" width="16.85546875" style="184" customWidth="1"/>
    <col min="25" max="25" width="17.5703125" style="184" customWidth="1"/>
    <col min="26" max="26" width="17" style="184" customWidth="1"/>
    <col min="27" max="27" width="16" style="184" customWidth="1"/>
    <col min="28" max="28" width="16.7109375" style="184" customWidth="1"/>
    <col min="29" max="29" width="17.28515625" style="184" customWidth="1"/>
    <col min="30" max="30" width="16.5703125" style="184" customWidth="1"/>
    <col min="31" max="31" width="16.28515625" style="184" customWidth="1"/>
    <col min="32" max="32" width="17.7109375" style="184" customWidth="1"/>
    <col min="33" max="33" width="17.5703125" style="184" customWidth="1"/>
    <col min="34" max="34" width="18" style="184" customWidth="1"/>
    <col min="35" max="35" width="17.42578125" style="184" customWidth="1"/>
    <col min="36" max="36" width="17.5703125" style="184" customWidth="1"/>
    <col min="37" max="37" width="18.7109375" style="184" customWidth="1"/>
    <col min="38" max="38" width="17.7109375" style="184" customWidth="1"/>
    <col min="39" max="39" width="18.7109375" style="184" customWidth="1"/>
    <col min="40" max="40" width="17.42578125" style="184" customWidth="1"/>
    <col min="41" max="42" width="18.7109375" style="184" customWidth="1"/>
    <col min="43" max="43" width="17.7109375" style="184" customWidth="1"/>
    <col min="44" max="44" width="18.42578125" style="184" customWidth="1"/>
    <col min="45" max="45" width="9.140625" style="184"/>
    <col min="46" max="46" width="27.42578125" style="184" customWidth="1"/>
    <col min="47" max="16384" width="9.140625" style="184"/>
  </cols>
  <sheetData>
    <row r="1" spans="1:44" ht="15.75" x14ac:dyDescent="0.25">
      <c r="A1" s="14"/>
      <c r="B1" s="180" t="s">
        <v>28</v>
      </c>
      <c r="C1" s="14"/>
      <c r="D1" s="181"/>
      <c r="E1" s="182"/>
      <c r="F1" s="182"/>
      <c r="G1" s="182"/>
      <c r="H1" s="182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</row>
    <row r="2" spans="1:44" ht="15.75" x14ac:dyDescent="0.25">
      <c r="A2" s="14"/>
      <c r="B2" s="14"/>
      <c r="C2" s="14"/>
      <c r="D2" s="181"/>
      <c r="E2" s="182"/>
      <c r="F2" s="182"/>
      <c r="G2" s="182"/>
      <c r="H2" s="182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A3" s="14"/>
      <c r="B3" s="185"/>
      <c r="C3" s="186"/>
      <c r="D3" s="187" t="s">
        <v>7</v>
      </c>
      <c r="E3" s="188" t="s">
        <v>8</v>
      </c>
      <c r="F3" s="189"/>
      <c r="G3" s="190" t="s">
        <v>9</v>
      </c>
      <c r="H3" s="190"/>
      <c r="I3" s="36">
        <v>1</v>
      </c>
      <c r="J3" s="37">
        <v>1</v>
      </c>
      <c r="K3" s="37">
        <v>1</v>
      </c>
      <c r="L3" s="37">
        <v>1</v>
      </c>
      <c r="M3" s="37">
        <v>1</v>
      </c>
      <c r="N3" s="37">
        <v>1</v>
      </c>
      <c r="O3" s="37">
        <v>1</v>
      </c>
      <c r="P3" s="37">
        <v>1</v>
      </c>
      <c r="Q3" s="37">
        <v>1</v>
      </c>
      <c r="R3" s="37">
        <v>1</v>
      </c>
      <c r="S3" s="37">
        <v>1</v>
      </c>
      <c r="T3" s="38">
        <v>1</v>
      </c>
      <c r="U3" s="36">
        <v>2</v>
      </c>
      <c r="V3" s="37">
        <v>2</v>
      </c>
      <c r="W3" s="37">
        <v>2</v>
      </c>
      <c r="X3" s="37">
        <v>2</v>
      </c>
      <c r="Y3" s="37">
        <v>2</v>
      </c>
      <c r="Z3" s="37">
        <v>2</v>
      </c>
      <c r="AA3" s="37">
        <v>2</v>
      </c>
      <c r="AB3" s="37">
        <v>2</v>
      </c>
      <c r="AC3" s="37">
        <v>2</v>
      </c>
      <c r="AD3" s="37">
        <v>2</v>
      </c>
      <c r="AE3" s="37">
        <v>2</v>
      </c>
      <c r="AF3" s="38">
        <v>2</v>
      </c>
      <c r="AG3" s="36">
        <v>3</v>
      </c>
      <c r="AH3" s="37">
        <v>3</v>
      </c>
      <c r="AI3" s="37">
        <v>3</v>
      </c>
      <c r="AJ3" s="37">
        <v>3</v>
      </c>
      <c r="AK3" s="37">
        <v>3</v>
      </c>
      <c r="AL3" s="37">
        <v>3</v>
      </c>
      <c r="AM3" s="37">
        <v>3</v>
      </c>
      <c r="AN3" s="37">
        <v>3</v>
      </c>
      <c r="AO3" s="37">
        <v>3</v>
      </c>
      <c r="AP3" s="37">
        <v>3</v>
      </c>
      <c r="AQ3" s="37">
        <v>3</v>
      </c>
      <c r="AR3" s="38">
        <v>3</v>
      </c>
    </row>
    <row r="4" spans="1:44" ht="15.75" x14ac:dyDescent="0.25">
      <c r="A4" s="14"/>
      <c r="B4" s="191"/>
      <c r="C4" s="192"/>
      <c r="D4" s="193"/>
      <c r="E4" s="188" t="s">
        <v>10</v>
      </c>
      <c r="F4" s="188" t="s">
        <v>11</v>
      </c>
      <c r="G4" s="188" t="s">
        <v>12</v>
      </c>
      <c r="H4" s="194" t="s">
        <v>13</v>
      </c>
      <c r="I4" s="195">
        <v>1</v>
      </c>
      <c r="J4" s="196">
        <v>2</v>
      </c>
      <c r="K4" s="196">
        <v>3</v>
      </c>
      <c r="L4" s="196">
        <v>4</v>
      </c>
      <c r="M4" s="196">
        <v>5</v>
      </c>
      <c r="N4" s="196">
        <v>6</v>
      </c>
      <c r="O4" s="196">
        <v>7</v>
      </c>
      <c r="P4" s="196">
        <v>8</v>
      </c>
      <c r="Q4" s="196">
        <v>9</v>
      </c>
      <c r="R4" s="196">
        <v>10</v>
      </c>
      <c r="S4" s="196">
        <v>11</v>
      </c>
      <c r="T4" s="197">
        <v>12</v>
      </c>
      <c r="U4" s="198">
        <v>13</v>
      </c>
      <c r="V4" s="199">
        <v>14</v>
      </c>
      <c r="W4" s="199">
        <v>15</v>
      </c>
      <c r="X4" s="199">
        <v>16</v>
      </c>
      <c r="Y4" s="199">
        <v>17</v>
      </c>
      <c r="Z4" s="199">
        <v>18</v>
      </c>
      <c r="AA4" s="199">
        <v>19</v>
      </c>
      <c r="AB4" s="199">
        <v>20</v>
      </c>
      <c r="AC4" s="199">
        <v>21</v>
      </c>
      <c r="AD4" s="199">
        <v>22</v>
      </c>
      <c r="AE4" s="199">
        <v>23</v>
      </c>
      <c r="AF4" s="200">
        <v>24</v>
      </c>
      <c r="AG4" s="198">
        <v>25</v>
      </c>
      <c r="AH4" s="199">
        <v>26</v>
      </c>
      <c r="AI4" s="199">
        <v>27</v>
      </c>
      <c r="AJ4" s="199">
        <v>28</v>
      </c>
      <c r="AK4" s="199">
        <v>29</v>
      </c>
      <c r="AL4" s="199">
        <v>30</v>
      </c>
      <c r="AM4" s="199">
        <v>31</v>
      </c>
      <c r="AN4" s="199">
        <v>32</v>
      </c>
      <c r="AO4" s="199">
        <v>33</v>
      </c>
      <c r="AP4" s="199">
        <v>34</v>
      </c>
      <c r="AQ4" s="199">
        <v>35</v>
      </c>
      <c r="AR4" s="200">
        <v>36</v>
      </c>
    </row>
    <row r="5" spans="1:44" ht="15.75" customHeight="1" x14ac:dyDescent="0.25">
      <c r="A5" s="14"/>
      <c r="B5" s="381" t="s">
        <v>107</v>
      </c>
      <c r="C5" s="359" t="s">
        <v>100</v>
      </c>
      <c r="D5" s="342"/>
      <c r="E5" s="262"/>
      <c r="F5" s="262"/>
      <c r="G5" s="262"/>
      <c r="H5" s="262"/>
      <c r="I5" s="213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36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3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5"/>
    </row>
    <row r="6" spans="1:44" ht="15.75" customHeight="1" x14ac:dyDescent="0.25">
      <c r="A6" s="14"/>
      <c r="B6" s="339"/>
      <c r="C6" s="16"/>
      <c r="D6" s="343"/>
      <c r="E6" s="19"/>
      <c r="F6" s="19"/>
      <c r="G6" s="19"/>
      <c r="H6" s="19"/>
      <c r="I6" s="214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15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14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15"/>
    </row>
    <row r="7" spans="1:44" ht="15.75" customHeight="1" x14ac:dyDescent="0.25">
      <c r="A7" s="160"/>
      <c r="B7" s="382">
        <f>E7/E27</f>
        <v>0.90538539052294265</v>
      </c>
      <c r="C7" s="360" t="s">
        <v>99</v>
      </c>
      <c r="D7" s="338">
        <v>0.04</v>
      </c>
      <c r="E7" s="351">
        <f>SUM(F7:H7)</f>
        <v>4092600000</v>
      </c>
      <c r="F7" s="351">
        <f>SUM(I7:T7)</f>
        <v>401700000</v>
      </c>
      <c r="G7" s="351">
        <f>SUM(U7:AF7)</f>
        <v>1271700000</v>
      </c>
      <c r="H7" s="351">
        <f>SUM(AG7:AR7)</f>
        <v>2419200000</v>
      </c>
      <c r="I7" s="365">
        <f>(I9*I8*50000)*$D$7</f>
        <v>7200000</v>
      </c>
      <c r="J7" s="352">
        <f t="shared" ref="J7:AR7" si="0">(J9*J8*50000)*$D$7</f>
        <v>11700000</v>
      </c>
      <c r="K7" s="352">
        <f t="shared" si="0"/>
        <v>14400000</v>
      </c>
      <c r="L7" s="352">
        <f t="shared" si="0"/>
        <v>19500000</v>
      </c>
      <c r="M7" s="352">
        <f t="shared" si="0"/>
        <v>25200000</v>
      </c>
      <c r="N7" s="352">
        <f t="shared" si="0"/>
        <v>29400000</v>
      </c>
      <c r="O7" s="352">
        <f t="shared" si="0"/>
        <v>36000000</v>
      </c>
      <c r="P7" s="352">
        <f t="shared" si="0"/>
        <v>40500000</v>
      </c>
      <c r="Q7" s="352">
        <f t="shared" si="0"/>
        <v>45000000</v>
      </c>
      <c r="R7" s="352">
        <f t="shared" si="0"/>
        <v>52800000</v>
      </c>
      <c r="S7" s="352">
        <f t="shared" si="0"/>
        <v>57600000</v>
      </c>
      <c r="T7" s="366">
        <f t="shared" si="0"/>
        <v>62400000</v>
      </c>
      <c r="U7" s="352">
        <f t="shared" si="0"/>
        <v>58800000</v>
      </c>
      <c r="V7" s="352">
        <f t="shared" si="0"/>
        <v>63000000</v>
      </c>
      <c r="W7" s="352">
        <f t="shared" si="0"/>
        <v>67200000</v>
      </c>
      <c r="X7" s="352">
        <f t="shared" si="0"/>
        <v>91800000</v>
      </c>
      <c r="Y7" s="352">
        <f t="shared" si="0"/>
        <v>97200000</v>
      </c>
      <c r="Z7" s="352">
        <f t="shared" si="0"/>
        <v>102600000</v>
      </c>
      <c r="AA7" s="352">
        <f t="shared" si="0"/>
        <v>114000000</v>
      </c>
      <c r="AB7" s="352">
        <f t="shared" si="0"/>
        <v>119700000</v>
      </c>
      <c r="AC7" s="352">
        <f t="shared" si="0"/>
        <v>125400000</v>
      </c>
      <c r="AD7" s="352">
        <f t="shared" si="0"/>
        <v>138000000</v>
      </c>
      <c r="AE7" s="352">
        <f t="shared" si="0"/>
        <v>144000000</v>
      </c>
      <c r="AF7" s="352">
        <f t="shared" si="0"/>
        <v>150000000</v>
      </c>
      <c r="AG7" s="365">
        <f t="shared" si="0"/>
        <v>117000000</v>
      </c>
      <c r="AH7" s="352">
        <f t="shared" si="0"/>
        <v>121500000</v>
      </c>
      <c r="AI7" s="352">
        <f t="shared" si="0"/>
        <v>126000000</v>
      </c>
      <c r="AJ7" s="352">
        <f t="shared" si="0"/>
        <v>191400000</v>
      </c>
      <c r="AK7" s="352">
        <f t="shared" si="0"/>
        <v>198000000</v>
      </c>
      <c r="AL7" s="352">
        <f t="shared" si="0"/>
        <v>204600000</v>
      </c>
      <c r="AM7" s="352">
        <f t="shared" si="0"/>
        <v>220800000</v>
      </c>
      <c r="AN7" s="352">
        <f t="shared" si="0"/>
        <v>227700000</v>
      </c>
      <c r="AO7" s="352">
        <f t="shared" si="0"/>
        <v>234600000</v>
      </c>
      <c r="AP7" s="352">
        <f t="shared" si="0"/>
        <v>252000000</v>
      </c>
      <c r="AQ7" s="352">
        <f t="shared" si="0"/>
        <v>259200000</v>
      </c>
      <c r="AR7" s="366">
        <f t="shared" si="0"/>
        <v>266400000</v>
      </c>
    </row>
    <row r="8" spans="1:44" ht="15.75" customHeight="1" x14ac:dyDescent="0.25">
      <c r="A8" s="14"/>
      <c r="B8" s="383"/>
      <c r="C8" s="285" t="s">
        <v>104</v>
      </c>
      <c r="D8" s="338"/>
      <c r="E8" s="264"/>
      <c r="F8" s="264"/>
      <c r="G8" s="264"/>
      <c r="H8" s="264"/>
      <c r="I8" s="367">
        <v>300</v>
      </c>
      <c r="J8" s="353">
        <v>450</v>
      </c>
      <c r="K8" s="353">
        <v>600</v>
      </c>
      <c r="L8" s="353">
        <v>750</v>
      </c>
      <c r="M8" s="353">
        <v>900</v>
      </c>
      <c r="N8" s="353">
        <v>1050</v>
      </c>
      <c r="O8" s="353">
        <v>1200</v>
      </c>
      <c r="P8" s="353">
        <v>1350</v>
      </c>
      <c r="Q8" s="353">
        <v>1500</v>
      </c>
      <c r="R8" s="353">
        <v>1650</v>
      </c>
      <c r="S8" s="353">
        <v>1800</v>
      </c>
      <c r="T8" s="368">
        <v>1950</v>
      </c>
      <c r="U8" s="353">
        <v>2100</v>
      </c>
      <c r="V8" s="353">
        <v>2250</v>
      </c>
      <c r="W8" s="353">
        <v>2400</v>
      </c>
      <c r="X8" s="353">
        <v>2550</v>
      </c>
      <c r="Y8" s="353">
        <v>2700</v>
      </c>
      <c r="Z8" s="353">
        <v>2850</v>
      </c>
      <c r="AA8" s="353">
        <v>3000</v>
      </c>
      <c r="AB8" s="353">
        <v>3150</v>
      </c>
      <c r="AC8" s="353">
        <v>3300</v>
      </c>
      <c r="AD8" s="353">
        <v>3450</v>
      </c>
      <c r="AE8" s="353">
        <v>3600</v>
      </c>
      <c r="AF8" s="353">
        <v>3750</v>
      </c>
      <c r="AG8" s="367">
        <v>3900</v>
      </c>
      <c r="AH8" s="353">
        <v>4050</v>
      </c>
      <c r="AI8" s="353">
        <v>4200</v>
      </c>
      <c r="AJ8" s="353">
        <v>4350</v>
      </c>
      <c r="AK8" s="353">
        <v>4500</v>
      </c>
      <c r="AL8" s="353">
        <v>4650</v>
      </c>
      <c r="AM8" s="353">
        <v>4800</v>
      </c>
      <c r="AN8" s="353">
        <v>4950</v>
      </c>
      <c r="AO8" s="353">
        <v>5100</v>
      </c>
      <c r="AP8" s="353">
        <v>5250</v>
      </c>
      <c r="AQ8" s="353">
        <v>5400</v>
      </c>
      <c r="AR8" s="368">
        <v>5550</v>
      </c>
    </row>
    <row r="9" spans="1:44" ht="15.75" customHeight="1" x14ac:dyDescent="0.25">
      <c r="A9" s="14"/>
      <c r="B9" s="384"/>
      <c r="C9" s="285" t="s">
        <v>105</v>
      </c>
      <c r="D9" s="338"/>
      <c r="E9" s="166"/>
      <c r="F9" s="166"/>
      <c r="G9" s="166"/>
      <c r="H9" s="166"/>
      <c r="I9" s="355">
        <v>12</v>
      </c>
      <c r="J9" s="354">
        <v>13</v>
      </c>
      <c r="K9" s="354">
        <v>12</v>
      </c>
      <c r="L9" s="354">
        <v>13</v>
      </c>
      <c r="M9" s="354">
        <v>14</v>
      </c>
      <c r="N9" s="354">
        <v>14</v>
      </c>
      <c r="O9" s="354">
        <v>15</v>
      </c>
      <c r="P9" s="354">
        <v>15</v>
      </c>
      <c r="Q9" s="354">
        <v>15</v>
      </c>
      <c r="R9" s="354">
        <v>16</v>
      </c>
      <c r="S9" s="354">
        <v>16</v>
      </c>
      <c r="T9" s="356">
        <v>16</v>
      </c>
      <c r="U9" s="354">
        <v>14</v>
      </c>
      <c r="V9" s="354">
        <v>14</v>
      </c>
      <c r="W9" s="354">
        <v>14</v>
      </c>
      <c r="X9" s="354">
        <v>18</v>
      </c>
      <c r="Y9" s="354">
        <v>18</v>
      </c>
      <c r="Z9" s="354">
        <v>18</v>
      </c>
      <c r="AA9" s="354">
        <v>19</v>
      </c>
      <c r="AB9" s="354">
        <v>19</v>
      </c>
      <c r="AC9" s="354">
        <v>19</v>
      </c>
      <c r="AD9" s="354">
        <v>20</v>
      </c>
      <c r="AE9" s="354">
        <v>20</v>
      </c>
      <c r="AF9" s="354">
        <v>20</v>
      </c>
      <c r="AG9" s="355">
        <v>15</v>
      </c>
      <c r="AH9" s="354">
        <v>15</v>
      </c>
      <c r="AI9" s="354">
        <v>15</v>
      </c>
      <c r="AJ9" s="354">
        <v>22</v>
      </c>
      <c r="AK9" s="354">
        <v>22</v>
      </c>
      <c r="AL9" s="354">
        <v>22</v>
      </c>
      <c r="AM9" s="354">
        <v>23</v>
      </c>
      <c r="AN9" s="354">
        <v>23</v>
      </c>
      <c r="AO9" s="354">
        <v>23</v>
      </c>
      <c r="AP9" s="354">
        <v>24</v>
      </c>
      <c r="AQ9" s="354">
        <v>24</v>
      </c>
      <c r="AR9" s="356">
        <v>24</v>
      </c>
    </row>
    <row r="10" spans="1:44" ht="15.75" customHeight="1" x14ac:dyDescent="0.25">
      <c r="A10" s="14"/>
      <c r="B10" s="385"/>
      <c r="D10" s="212"/>
      <c r="E10" s="265"/>
      <c r="F10" s="212"/>
      <c r="G10" s="265"/>
      <c r="H10" s="265"/>
      <c r="I10" s="369"/>
      <c r="J10" s="207"/>
      <c r="K10" s="207"/>
      <c r="L10" s="207"/>
      <c r="M10" s="207"/>
      <c r="N10" s="207"/>
      <c r="O10" s="208"/>
      <c r="P10" s="208"/>
      <c r="Q10" s="208"/>
      <c r="R10" s="208"/>
      <c r="S10" s="208"/>
      <c r="T10" s="269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6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69"/>
    </row>
    <row r="11" spans="1:44" ht="15.75" customHeight="1" x14ac:dyDescent="0.25">
      <c r="A11" s="14"/>
      <c r="B11" s="386">
        <f>E11/E27</f>
        <v>1.3994692812510716E-2</v>
      </c>
      <c r="C11" s="179" t="s">
        <v>109</v>
      </c>
      <c r="D11" s="338">
        <v>8.0000000000000002E-3</v>
      </c>
      <c r="E11" s="349">
        <f>SUM(F11:H11)</f>
        <v>63260000</v>
      </c>
      <c r="F11" s="349">
        <f>SUM(I11:T11)</f>
        <v>8850000</v>
      </c>
      <c r="G11" s="349">
        <f>SUM(U11:AF11)</f>
        <v>21660000</v>
      </c>
      <c r="H11" s="349">
        <f>SUM(AG11:AR11)</f>
        <v>32750000</v>
      </c>
      <c r="I11" s="370">
        <f>(I13*I12)*(2000)</f>
        <v>0</v>
      </c>
      <c r="J11" s="350">
        <f t="shared" ref="J11:T11" si="1">(J13*J12)*(2000)</f>
        <v>240000</v>
      </c>
      <c r="K11" s="350">
        <f t="shared" si="1"/>
        <v>360000</v>
      </c>
      <c r="L11" s="350">
        <f t="shared" si="1"/>
        <v>450000</v>
      </c>
      <c r="M11" s="350">
        <f t="shared" si="1"/>
        <v>480000</v>
      </c>
      <c r="N11" s="350">
        <f t="shared" si="1"/>
        <v>800000</v>
      </c>
      <c r="O11" s="350">
        <f t="shared" si="1"/>
        <v>990000</v>
      </c>
      <c r="P11" s="350">
        <f t="shared" si="1"/>
        <v>900000</v>
      </c>
      <c r="Q11" s="350">
        <f t="shared" si="1"/>
        <v>1100000</v>
      </c>
      <c r="R11" s="350">
        <f t="shared" si="1"/>
        <v>960000</v>
      </c>
      <c r="S11" s="350">
        <f t="shared" si="1"/>
        <v>1170000</v>
      </c>
      <c r="T11" s="371">
        <f t="shared" si="1"/>
        <v>1400000</v>
      </c>
      <c r="U11" s="370">
        <f t="shared" ref="U11" si="2">(U13*U12)*(2000)</f>
        <v>750000</v>
      </c>
      <c r="V11" s="350">
        <f t="shared" ref="V11" si="3">(V13*V12)*(2000)</f>
        <v>960000</v>
      </c>
      <c r="W11" s="350">
        <f t="shared" ref="W11" si="4">(W13*W12)*(2000)</f>
        <v>1360000</v>
      </c>
      <c r="X11" s="350">
        <f t="shared" ref="X11" si="5">(X13*X12)*(2000)</f>
        <v>1620000</v>
      </c>
      <c r="Y11" s="350">
        <f t="shared" ref="Y11" si="6">(Y13*Y12)*(2000)</f>
        <v>1900000</v>
      </c>
      <c r="Z11" s="350">
        <f t="shared" ref="Z11" si="7">(Z13*Z12)*(2000)</f>
        <v>2200000</v>
      </c>
      <c r="AA11" s="350">
        <f t="shared" ref="AA11" si="8">(AA13*AA12)*(2000)</f>
        <v>1890000</v>
      </c>
      <c r="AB11" s="350">
        <f t="shared" ref="AB11" si="9">(AB13*AB12)*(2000)</f>
        <v>2200000</v>
      </c>
      <c r="AC11" s="350">
        <f t="shared" ref="AC11" si="10">(AC13*AC12)*(2000)</f>
        <v>2530000</v>
      </c>
      <c r="AD11" s="350">
        <f t="shared" ref="AD11" si="11">(AD13*AD12)*(2000)</f>
        <v>1920000</v>
      </c>
      <c r="AE11" s="350">
        <f t="shared" ref="AE11" si="12">(AE13*AE12)*(2000)</f>
        <v>2250000</v>
      </c>
      <c r="AF11" s="371">
        <f t="shared" ref="AF11" si="13">(AF13*AF12)*(2000)</f>
        <v>2080000</v>
      </c>
      <c r="AG11" s="370">
        <f t="shared" ref="AG11" si="14">(AG13*AG12)*(2000)</f>
        <v>1350000</v>
      </c>
      <c r="AH11" s="350">
        <f t="shared" ref="AH11" si="15">(AH13*AH12)*(2000)</f>
        <v>1680000</v>
      </c>
      <c r="AI11" s="350">
        <f t="shared" ref="AI11" si="16">(AI13*AI12)*(2000)</f>
        <v>2320000</v>
      </c>
      <c r="AJ11" s="350">
        <f t="shared" ref="AJ11" si="17">(AJ13*AJ12)*(2000)</f>
        <v>3000000</v>
      </c>
      <c r="AK11" s="350">
        <f t="shared" ref="AK11" si="18">(AK13*AK12)*(2000)</f>
        <v>2790000</v>
      </c>
      <c r="AL11" s="350">
        <f t="shared" ref="AL11" si="19">(AL13*AL12)*(2000)</f>
        <v>3520000</v>
      </c>
      <c r="AM11" s="350">
        <f t="shared" ref="AM11" si="20">(AM13*AM12)*(2000)</f>
        <v>2640000</v>
      </c>
      <c r="AN11" s="350">
        <f t="shared" ref="AN11" si="21">(AN13*AN12)*(2000)</f>
        <v>3060000</v>
      </c>
      <c r="AO11" s="350">
        <f t="shared" ref="AO11" si="22">(AO13*AO12)*(2000)</f>
        <v>3500000</v>
      </c>
      <c r="AP11" s="350">
        <f t="shared" ref="AP11" si="23">(AP13*AP12)*(2000)</f>
        <v>2880000</v>
      </c>
      <c r="AQ11" s="350">
        <f t="shared" ref="AQ11" si="24">(AQ13*AQ12)*(2000)</f>
        <v>2590000</v>
      </c>
      <c r="AR11" s="371">
        <f t="shared" ref="AR11" si="25">(AR13*AR12)*(2000)</f>
        <v>3420000</v>
      </c>
    </row>
    <row r="12" spans="1:44" ht="15.75" x14ac:dyDescent="0.25">
      <c r="A12" s="14"/>
      <c r="B12" s="383"/>
      <c r="C12" s="285" t="s">
        <v>110</v>
      </c>
      <c r="D12" s="338"/>
      <c r="E12" s="266"/>
      <c r="F12" s="266"/>
      <c r="G12" s="266"/>
      <c r="H12" s="266"/>
      <c r="I12" s="358">
        <v>10</v>
      </c>
      <c r="J12" s="357">
        <v>15</v>
      </c>
      <c r="K12" s="357">
        <v>20</v>
      </c>
      <c r="L12" s="357">
        <v>25</v>
      </c>
      <c r="M12" s="357">
        <v>30</v>
      </c>
      <c r="N12" s="357">
        <v>40</v>
      </c>
      <c r="O12" s="357">
        <v>45</v>
      </c>
      <c r="P12" s="357">
        <v>50</v>
      </c>
      <c r="Q12" s="357">
        <v>55</v>
      </c>
      <c r="R12" s="357">
        <v>60</v>
      </c>
      <c r="S12" s="357">
        <v>65</v>
      </c>
      <c r="T12" s="372">
        <v>70</v>
      </c>
      <c r="U12" s="357">
        <v>75</v>
      </c>
      <c r="V12" s="357">
        <v>80</v>
      </c>
      <c r="W12" s="357">
        <v>85</v>
      </c>
      <c r="X12" s="357">
        <v>90</v>
      </c>
      <c r="Y12" s="357">
        <v>95</v>
      </c>
      <c r="Z12" s="358">
        <v>100</v>
      </c>
      <c r="AA12" s="357">
        <v>105</v>
      </c>
      <c r="AB12" s="357">
        <v>110</v>
      </c>
      <c r="AC12" s="357">
        <v>115</v>
      </c>
      <c r="AD12" s="357">
        <v>120</v>
      </c>
      <c r="AE12" s="358">
        <v>125</v>
      </c>
      <c r="AF12" s="357">
        <v>130</v>
      </c>
      <c r="AG12" s="358">
        <v>135</v>
      </c>
      <c r="AH12" s="357">
        <v>140</v>
      </c>
      <c r="AI12" s="357">
        <v>145</v>
      </c>
      <c r="AJ12" s="358">
        <v>150</v>
      </c>
      <c r="AK12" s="357">
        <v>155</v>
      </c>
      <c r="AL12" s="357">
        <v>160</v>
      </c>
      <c r="AM12" s="357">
        <v>165</v>
      </c>
      <c r="AN12" s="357">
        <v>170</v>
      </c>
      <c r="AO12" s="358">
        <v>175</v>
      </c>
      <c r="AP12" s="357">
        <v>180</v>
      </c>
      <c r="AQ12" s="357">
        <v>185</v>
      </c>
      <c r="AR12" s="372">
        <v>190</v>
      </c>
    </row>
    <row r="13" spans="1:44" ht="15.75" x14ac:dyDescent="0.25">
      <c r="A13" s="14"/>
      <c r="B13" s="387"/>
      <c r="C13" s="285" t="s">
        <v>111</v>
      </c>
      <c r="D13" s="338"/>
      <c r="E13" s="267"/>
      <c r="F13" s="267"/>
      <c r="G13" s="267"/>
      <c r="H13" s="267"/>
      <c r="I13" s="361"/>
      <c r="J13" s="210">
        <v>8</v>
      </c>
      <c r="K13" s="210">
        <v>9</v>
      </c>
      <c r="L13" s="210">
        <v>9</v>
      </c>
      <c r="M13" s="210">
        <v>8</v>
      </c>
      <c r="N13" s="210">
        <v>10</v>
      </c>
      <c r="O13" s="210">
        <v>11</v>
      </c>
      <c r="P13" s="210">
        <v>9</v>
      </c>
      <c r="Q13" s="210">
        <v>10</v>
      </c>
      <c r="R13" s="259">
        <v>8</v>
      </c>
      <c r="S13" s="259">
        <v>9</v>
      </c>
      <c r="T13" s="273">
        <v>10</v>
      </c>
      <c r="U13" s="260">
        <v>5</v>
      </c>
      <c r="V13" s="259">
        <v>6</v>
      </c>
      <c r="W13" s="259">
        <v>8</v>
      </c>
      <c r="X13" s="259">
        <v>9</v>
      </c>
      <c r="Y13" s="260">
        <v>10</v>
      </c>
      <c r="Z13" s="259">
        <v>11</v>
      </c>
      <c r="AA13" s="259">
        <v>9</v>
      </c>
      <c r="AB13" s="259">
        <v>10</v>
      </c>
      <c r="AC13" s="260">
        <v>11</v>
      </c>
      <c r="AD13" s="259">
        <v>8</v>
      </c>
      <c r="AE13" s="259">
        <v>9</v>
      </c>
      <c r="AF13" s="259">
        <v>8</v>
      </c>
      <c r="AG13" s="272">
        <v>5</v>
      </c>
      <c r="AH13" s="259">
        <v>6</v>
      </c>
      <c r="AI13" s="259">
        <v>8</v>
      </c>
      <c r="AJ13" s="259">
        <v>10</v>
      </c>
      <c r="AK13" s="260">
        <v>9</v>
      </c>
      <c r="AL13" s="259">
        <v>11</v>
      </c>
      <c r="AM13" s="259">
        <v>8</v>
      </c>
      <c r="AN13" s="259">
        <v>9</v>
      </c>
      <c r="AO13" s="260">
        <v>10</v>
      </c>
      <c r="AP13" s="259">
        <v>8</v>
      </c>
      <c r="AQ13" s="259">
        <v>7</v>
      </c>
      <c r="AR13" s="273">
        <v>9</v>
      </c>
    </row>
    <row r="14" spans="1:44" ht="15.75" x14ac:dyDescent="0.25">
      <c r="A14" s="14"/>
      <c r="B14" s="383"/>
      <c r="D14" s="343"/>
      <c r="E14" s="29"/>
      <c r="F14" s="174"/>
      <c r="G14" s="174"/>
      <c r="H14" s="174"/>
      <c r="I14" s="361"/>
      <c r="J14" s="210"/>
      <c r="K14" s="210"/>
      <c r="L14" s="210"/>
      <c r="M14" s="210"/>
      <c r="N14" s="210"/>
      <c r="O14" s="210"/>
      <c r="P14" s="210"/>
      <c r="Q14" s="210"/>
      <c r="R14" s="211"/>
      <c r="S14" s="211"/>
      <c r="T14" s="275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74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75"/>
    </row>
    <row r="15" spans="1:44" ht="15.75" x14ac:dyDescent="0.25">
      <c r="A15" s="14"/>
      <c r="B15" s="388">
        <f>E15/E27</f>
        <v>2.3129072613784309E-2</v>
      </c>
      <c r="C15" s="179" t="s">
        <v>101</v>
      </c>
      <c r="D15" s="344">
        <v>20000</v>
      </c>
      <c r="E15" s="42">
        <f>SUM(F15:H15)</f>
        <v>104550000</v>
      </c>
      <c r="F15" s="42">
        <f>SUM(I15:T15)</f>
        <v>12750000</v>
      </c>
      <c r="G15" s="42">
        <f>SUM(U15:AF15)</f>
        <v>35100000</v>
      </c>
      <c r="H15" s="42">
        <f>SUM(AG15:AR15)</f>
        <v>56700000</v>
      </c>
      <c r="I15" s="28">
        <v>0</v>
      </c>
      <c r="J15" s="27">
        <v>0</v>
      </c>
      <c r="K15" s="27">
        <f>(K8*5%)*$D$15</f>
        <v>600000</v>
      </c>
      <c r="L15" s="27">
        <f t="shared" ref="L15:AR15" si="26">(L8*5%)*$D$15</f>
        <v>750000</v>
      </c>
      <c r="M15" s="27">
        <f t="shared" si="26"/>
        <v>900000</v>
      </c>
      <c r="N15" s="27">
        <f t="shared" si="26"/>
        <v>1050000</v>
      </c>
      <c r="O15" s="27">
        <f t="shared" si="26"/>
        <v>1200000</v>
      </c>
      <c r="P15" s="27">
        <f t="shared" si="26"/>
        <v>1350000</v>
      </c>
      <c r="Q15" s="27">
        <f t="shared" si="26"/>
        <v>1500000</v>
      </c>
      <c r="R15" s="27">
        <f t="shared" si="26"/>
        <v>1650000</v>
      </c>
      <c r="S15" s="27">
        <f t="shared" si="26"/>
        <v>1800000</v>
      </c>
      <c r="T15" s="31">
        <f t="shared" si="26"/>
        <v>1950000</v>
      </c>
      <c r="U15" s="27">
        <f t="shared" si="26"/>
        <v>2100000</v>
      </c>
      <c r="V15" s="27">
        <f t="shared" si="26"/>
        <v>2250000</v>
      </c>
      <c r="W15" s="27">
        <f t="shared" si="26"/>
        <v>2400000</v>
      </c>
      <c r="X15" s="27">
        <f t="shared" si="26"/>
        <v>2550000</v>
      </c>
      <c r="Y15" s="27">
        <f t="shared" si="26"/>
        <v>2700000</v>
      </c>
      <c r="Z15" s="27">
        <f t="shared" si="26"/>
        <v>2850000</v>
      </c>
      <c r="AA15" s="27">
        <f t="shared" si="26"/>
        <v>3000000</v>
      </c>
      <c r="AB15" s="27">
        <f t="shared" si="26"/>
        <v>3150000</v>
      </c>
      <c r="AC15" s="27">
        <f t="shared" si="26"/>
        <v>3300000</v>
      </c>
      <c r="AD15" s="27">
        <f t="shared" si="26"/>
        <v>3450000</v>
      </c>
      <c r="AE15" s="27">
        <f t="shared" si="26"/>
        <v>3600000</v>
      </c>
      <c r="AF15" s="27">
        <f t="shared" si="26"/>
        <v>3750000</v>
      </c>
      <c r="AG15" s="28">
        <f t="shared" si="26"/>
        <v>3900000</v>
      </c>
      <c r="AH15" s="27">
        <f t="shared" si="26"/>
        <v>4050000</v>
      </c>
      <c r="AI15" s="27">
        <f t="shared" si="26"/>
        <v>4200000</v>
      </c>
      <c r="AJ15" s="27">
        <f t="shared" si="26"/>
        <v>4350000</v>
      </c>
      <c r="AK15" s="27">
        <f t="shared" si="26"/>
        <v>4500000</v>
      </c>
      <c r="AL15" s="27">
        <f t="shared" si="26"/>
        <v>4650000</v>
      </c>
      <c r="AM15" s="27">
        <f t="shared" si="26"/>
        <v>4800000</v>
      </c>
      <c r="AN15" s="27">
        <f t="shared" si="26"/>
        <v>4950000</v>
      </c>
      <c r="AO15" s="27">
        <f t="shared" si="26"/>
        <v>5100000</v>
      </c>
      <c r="AP15" s="27">
        <f t="shared" si="26"/>
        <v>5250000</v>
      </c>
      <c r="AQ15" s="27">
        <f t="shared" si="26"/>
        <v>5400000</v>
      </c>
      <c r="AR15" s="31">
        <f t="shared" si="26"/>
        <v>5550000</v>
      </c>
    </row>
    <row r="16" spans="1:44" ht="15.75" x14ac:dyDescent="0.25">
      <c r="A16" s="14"/>
      <c r="B16" s="389"/>
      <c r="C16" s="361" t="s">
        <v>106</v>
      </c>
      <c r="D16" s="344"/>
      <c r="E16" s="19"/>
      <c r="F16" s="19"/>
      <c r="G16" s="19"/>
      <c r="H16" s="19"/>
      <c r="I16" s="214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15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14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15"/>
    </row>
    <row r="17" spans="1:44" ht="15.75" x14ac:dyDescent="0.25">
      <c r="A17" s="14"/>
      <c r="B17" s="389"/>
      <c r="D17" s="290"/>
      <c r="E17" s="19"/>
      <c r="F17" s="19"/>
      <c r="G17" s="19"/>
      <c r="H17" s="19"/>
      <c r="I17" s="214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15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14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15"/>
    </row>
    <row r="18" spans="1:44" ht="15.75" customHeight="1" x14ac:dyDescent="0.25">
      <c r="A18" s="14"/>
      <c r="B18" s="388">
        <f>E18/E27</f>
        <v>0</v>
      </c>
      <c r="C18" s="179" t="s">
        <v>102</v>
      </c>
      <c r="D18" s="290"/>
      <c r="E18" s="29"/>
      <c r="F18" s="19"/>
      <c r="G18" s="19"/>
      <c r="H18" s="19"/>
      <c r="I18" s="214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15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14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15"/>
    </row>
    <row r="19" spans="1:44" ht="15.75" customHeight="1" x14ac:dyDescent="0.25">
      <c r="A19" s="160"/>
      <c r="B19" s="385"/>
      <c r="C19" s="214"/>
      <c r="D19" s="290"/>
      <c r="E19" s="29"/>
      <c r="F19" s="29"/>
      <c r="G19" s="29"/>
      <c r="H19" s="29"/>
      <c r="I19" s="21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17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1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17"/>
    </row>
    <row r="20" spans="1:44" ht="15.75" customHeight="1" x14ac:dyDescent="0.25">
      <c r="A20" s="14"/>
      <c r="B20" s="388">
        <f>E20/E27</f>
        <v>5.7490844050762283E-2</v>
      </c>
      <c r="C20" s="179" t="s">
        <v>103</v>
      </c>
      <c r="D20" s="346">
        <v>50000</v>
      </c>
      <c r="E20" s="164">
        <f>SUM(F20:H20)</f>
        <v>259875000</v>
      </c>
      <c r="F20" s="164">
        <f>SUM(I20:T20)</f>
        <v>30375000</v>
      </c>
      <c r="G20" s="164">
        <f>SUM(U20:AF20)</f>
        <v>87750000</v>
      </c>
      <c r="H20" s="164">
        <f>SUM(AG20:AR20)</f>
        <v>141750000</v>
      </c>
      <c r="I20" s="347">
        <v>0</v>
      </c>
      <c r="J20" s="348">
        <v>0</v>
      </c>
      <c r="K20" s="348">
        <v>0</v>
      </c>
      <c r="L20" s="348">
        <f>(L8*5%)*$D$20</f>
        <v>1875000</v>
      </c>
      <c r="M20" s="348">
        <f t="shared" ref="M20:AR20" si="27">(M8*5%)*$D$20</f>
        <v>2250000</v>
      </c>
      <c r="N20" s="348">
        <f t="shared" si="27"/>
        <v>2625000</v>
      </c>
      <c r="O20" s="348">
        <f t="shared" si="27"/>
        <v>3000000</v>
      </c>
      <c r="P20" s="348">
        <f t="shared" si="27"/>
        <v>3375000</v>
      </c>
      <c r="Q20" s="348">
        <f t="shared" si="27"/>
        <v>3750000</v>
      </c>
      <c r="R20" s="348">
        <f t="shared" si="27"/>
        <v>4125000</v>
      </c>
      <c r="S20" s="348">
        <f t="shared" si="27"/>
        <v>4500000</v>
      </c>
      <c r="T20" s="373">
        <f t="shared" si="27"/>
        <v>4875000</v>
      </c>
      <c r="U20" s="348">
        <f t="shared" si="27"/>
        <v>5250000</v>
      </c>
      <c r="V20" s="348">
        <f t="shared" si="27"/>
        <v>5625000</v>
      </c>
      <c r="W20" s="348">
        <f t="shared" si="27"/>
        <v>6000000</v>
      </c>
      <c r="X20" s="348">
        <f t="shared" si="27"/>
        <v>6375000</v>
      </c>
      <c r="Y20" s="348">
        <f t="shared" si="27"/>
        <v>6750000</v>
      </c>
      <c r="Z20" s="348">
        <f t="shared" si="27"/>
        <v>7125000</v>
      </c>
      <c r="AA20" s="348">
        <f t="shared" si="27"/>
        <v>7500000</v>
      </c>
      <c r="AB20" s="348">
        <f t="shared" si="27"/>
        <v>7875000</v>
      </c>
      <c r="AC20" s="348">
        <f t="shared" si="27"/>
        <v>8250000</v>
      </c>
      <c r="AD20" s="348">
        <f t="shared" si="27"/>
        <v>8625000</v>
      </c>
      <c r="AE20" s="348">
        <f t="shared" si="27"/>
        <v>9000000</v>
      </c>
      <c r="AF20" s="348">
        <f t="shared" si="27"/>
        <v>9375000</v>
      </c>
      <c r="AG20" s="347">
        <f t="shared" si="27"/>
        <v>9750000</v>
      </c>
      <c r="AH20" s="348">
        <f t="shared" si="27"/>
        <v>10125000</v>
      </c>
      <c r="AI20" s="348">
        <f t="shared" si="27"/>
        <v>10500000</v>
      </c>
      <c r="AJ20" s="348">
        <f t="shared" si="27"/>
        <v>10875000</v>
      </c>
      <c r="AK20" s="348">
        <f t="shared" si="27"/>
        <v>11250000</v>
      </c>
      <c r="AL20" s="348">
        <f t="shared" si="27"/>
        <v>11625000</v>
      </c>
      <c r="AM20" s="348">
        <f t="shared" si="27"/>
        <v>12000000</v>
      </c>
      <c r="AN20" s="348">
        <f t="shared" si="27"/>
        <v>12375000</v>
      </c>
      <c r="AO20" s="348">
        <f t="shared" si="27"/>
        <v>12750000</v>
      </c>
      <c r="AP20" s="348">
        <f t="shared" si="27"/>
        <v>13125000</v>
      </c>
      <c r="AQ20" s="348">
        <f t="shared" si="27"/>
        <v>13500000</v>
      </c>
      <c r="AR20" s="373">
        <f t="shared" si="27"/>
        <v>13875000</v>
      </c>
    </row>
    <row r="21" spans="1:44" ht="15.75" customHeight="1" x14ac:dyDescent="0.25">
      <c r="A21" s="14"/>
      <c r="B21" s="384"/>
      <c r="C21" s="361" t="s">
        <v>106</v>
      </c>
      <c r="D21" s="346"/>
      <c r="E21" s="165"/>
      <c r="F21" s="165"/>
      <c r="G21" s="165"/>
      <c r="H21" s="165"/>
      <c r="I21" s="218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374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8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374"/>
    </row>
    <row r="22" spans="1:44" ht="15.75" customHeight="1" x14ac:dyDescent="0.25">
      <c r="A22" s="14"/>
      <c r="B22" s="345"/>
      <c r="C22" s="362"/>
      <c r="D22" s="290"/>
      <c r="E22" s="163"/>
      <c r="F22" s="163"/>
      <c r="G22" s="163"/>
      <c r="H22" s="163"/>
      <c r="I22" s="220"/>
      <c r="J22" s="221"/>
      <c r="K22" s="221"/>
      <c r="L22" s="221"/>
      <c r="M22" s="221"/>
      <c r="N22" s="221"/>
      <c r="O22" s="221"/>
      <c r="P22" s="221"/>
      <c r="Q22" s="221"/>
      <c r="R22" s="222"/>
      <c r="S22" s="222"/>
      <c r="T22" s="375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378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375"/>
    </row>
    <row r="23" spans="1:44" ht="15.75" customHeight="1" x14ac:dyDescent="0.25">
      <c r="A23" s="14"/>
      <c r="B23" s="340"/>
      <c r="C23" s="398" t="s">
        <v>112</v>
      </c>
      <c r="D23" s="290"/>
      <c r="E23" s="29"/>
      <c r="F23" s="175"/>
      <c r="G23" s="175"/>
      <c r="H23" s="175"/>
      <c r="I23" s="216"/>
      <c r="J23" s="206"/>
      <c r="K23" s="206"/>
      <c r="L23" s="206"/>
      <c r="M23" s="206"/>
      <c r="N23" s="206"/>
      <c r="O23" s="206"/>
      <c r="P23" s="206"/>
      <c r="Q23" s="206"/>
      <c r="R23" s="209"/>
      <c r="S23" s="209"/>
      <c r="T23" s="271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70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71"/>
    </row>
    <row r="24" spans="1:44" ht="15.75" x14ac:dyDescent="0.25">
      <c r="A24" s="14"/>
      <c r="B24" s="339"/>
      <c r="C24" s="399" t="s">
        <v>108</v>
      </c>
      <c r="D24" s="290"/>
      <c r="E24" s="29"/>
      <c r="F24" s="29"/>
      <c r="G24" s="29"/>
      <c r="H24" s="29"/>
      <c r="I24" s="214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15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14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15"/>
    </row>
    <row r="25" spans="1:44" ht="15.75" x14ac:dyDescent="0.25">
      <c r="A25" s="14"/>
      <c r="B25" s="341"/>
      <c r="C25" s="363"/>
      <c r="D25" s="290"/>
      <c r="E25" s="29"/>
      <c r="F25" s="29"/>
      <c r="G25" s="29"/>
      <c r="H25" s="29"/>
      <c r="I25" s="223"/>
      <c r="J25" s="224"/>
      <c r="K25" s="224"/>
      <c r="L25" s="224"/>
      <c r="M25" s="224"/>
      <c r="N25" s="224"/>
      <c r="O25" s="224"/>
      <c r="P25" s="224"/>
      <c r="Q25" s="224"/>
      <c r="R25" s="225"/>
      <c r="S25" s="225"/>
      <c r="T25" s="376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379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376"/>
    </row>
    <row r="26" spans="1:44" ht="15.75" x14ac:dyDescent="0.25">
      <c r="A26" s="14"/>
      <c r="B26" s="263"/>
      <c r="C26" s="361"/>
      <c r="D26" s="290"/>
      <c r="E26" s="29"/>
      <c r="F26" s="174"/>
      <c r="G26" s="174"/>
      <c r="H26" s="174"/>
      <c r="I26" s="226"/>
      <c r="J26" s="227"/>
      <c r="K26" s="227"/>
      <c r="L26" s="227"/>
      <c r="M26" s="227"/>
      <c r="N26" s="227"/>
      <c r="O26" s="227"/>
      <c r="P26" s="227"/>
      <c r="Q26" s="227"/>
      <c r="R26" s="228"/>
      <c r="S26" s="228"/>
      <c r="T26" s="377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380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377"/>
    </row>
    <row r="27" spans="1:44" ht="15.75" x14ac:dyDescent="0.25">
      <c r="A27" s="14"/>
      <c r="B27" s="152"/>
      <c r="C27" s="235" t="s">
        <v>14</v>
      </c>
      <c r="D27" s="153"/>
      <c r="E27" s="236">
        <f>SUM(F27:H27)</f>
        <v>4520285000</v>
      </c>
      <c r="F27" s="236">
        <f>SUM(I27:T27)</f>
        <v>453675000</v>
      </c>
      <c r="G27" s="236">
        <f>SUM(U27:AF27)</f>
        <v>1416210000</v>
      </c>
      <c r="H27" s="236">
        <f>SUM(AG27:AR27)</f>
        <v>2650400000</v>
      </c>
      <c r="I27" s="237">
        <f>I7+I11+I15+I18+I20</f>
        <v>7200000</v>
      </c>
      <c r="J27" s="237">
        <f t="shared" ref="J27:AR27" si="28">J7+J11+J15+J18+J20</f>
        <v>11940000</v>
      </c>
      <c r="K27" s="237">
        <f t="shared" si="28"/>
        <v>15360000</v>
      </c>
      <c r="L27" s="237">
        <f t="shared" si="28"/>
        <v>22575000</v>
      </c>
      <c r="M27" s="237">
        <f t="shared" si="28"/>
        <v>28830000</v>
      </c>
      <c r="N27" s="237">
        <f t="shared" si="28"/>
        <v>33875000</v>
      </c>
      <c r="O27" s="237">
        <f t="shared" si="28"/>
        <v>41190000</v>
      </c>
      <c r="P27" s="237">
        <f t="shared" si="28"/>
        <v>46125000</v>
      </c>
      <c r="Q27" s="237">
        <f t="shared" si="28"/>
        <v>51350000</v>
      </c>
      <c r="R27" s="237">
        <f t="shared" si="28"/>
        <v>59535000</v>
      </c>
      <c r="S27" s="237">
        <f t="shared" si="28"/>
        <v>65070000</v>
      </c>
      <c r="T27" s="237">
        <f t="shared" si="28"/>
        <v>70625000</v>
      </c>
      <c r="U27" s="237">
        <f t="shared" si="28"/>
        <v>66900000</v>
      </c>
      <c r="V27" s="237">
        <f t="shared" si="28"/>
        <v>71835000</v>
      </c>
      <c r="W27" s="237">
        <f t="shared" si="28"/>
        <v>76960000</v>
      </c>
      <c r="X27" s="237">
        <f t="shared" si="28"/>
        <v>102345000</v>
      </c>
      <c r="Y27" s="237">
        <f t="shared" si="28"/>
        <v>108550000</v>
      </c>
      <c r="Z27" s="237">
        <f t="shared" si="28"/>
        <v>114775000</v>
      </c>
      <c r="AA27" s="237">
        <f t="shared" si="28"/>
        <v>126390000</v>
      </c>
      <c r="AB27" s="237">
        <f t="shared" si="28"/>
        <v>132925000</v>
      </c>
      <c r="AC27" s="237">
        <f t="shared" si="28"/>
        <v>139480000</v>
      </c>
      <c r="AD27" s="237">
        <f t="shared" si="28"/>
        <v>151995000</v>
      </c>
      <c r="AE27" s="237">
        <f t="shared" si="28"/>
        <v>158850000</v>
      </c>
      <c r="AF27" s="237">
        <f t="shared" si="28"/>
        <v>165205000</v>
      </c>
      <c r="AG27" s="237">
        <f t="shared" si="28"/>
        <v>132000000</v>
      </c>
      <c r="AH27" s="237">
        <f t="shared" si="28"/>
        <v>137355000</v>
      </c>
      <c r="AI27" s="237">
        <f t="shared" si="28"/>
        <v>143020000</v>
      </c>
      <c r="AJ27" s="237">
        <f t="shared" si="28"/>
        <v>209625000</v>
      </c>
      <c r="AK27" s="237">
        <f t="shared" si="28"/>
        <v>216540000</v>
      </c>
      <c r="AL27" s="237">
        <f t="shared" si="28"/>
        <v>224395000</v>
      </c>
      <c r="AM27" s="237">
        <f t="shared" si="28"/>
        <v>240240000</v>
      </c>
      <c r="AN27" s="237">
        <f t="shared" si="28"/>
        <v>248085000</v>
      </c>
      <c r="AO27" s="237">
        <f t="shared" si="28"/>
        <v>255950000</v>
      </c>
      <c r="AP27" s="237">
        <f t="shared" si="28"/>
        <v>273255000</v>
      </c>
      <c r="AQ27" s="237">
        <f t="shared" si="28"/>
        <v>280690000</v>
      </c>
      <c r="AR27" s="397">
        <f t="shared" si="28"/>
        <v>289245000</v>
      </c>
    </row>
    <row r="28" spans="1:44" ht="15.75" x14ac:dyDescent="0.25">
      <c r="A28" s="14"/>
      <c r="B28" s="392"/>
      <c r="C28" s="393"/>
      <c r="D28" s="394"/>
      <c r="E28" s="395"/>
      <c r="F28" s="395"/>
      <c r="G28" s="395"/>
      <c r="H28" s="395"/>
      <c r="I28" s="396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</row>
    <row r="29" spans="1:44" ht="15.75" x14ac:dyDescent="0.25">
      <c r="A29" s="14"/>
      <c r="B29" s="210"/>
      <c r="C29" s="390"/>
      <c r="D29" s="391"/>
      <c r="E29" s="168"/>
      <c r="F29" s="168"/>
      <c r="G29" s="168"/>
      <c r="H29" s="168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</row>
    <row r="30" spans="1:44" ht="15.75" x14ac:dyDescent="0.25">
      <c r="A30" s="14"/>
      <c r="B30" s="239" t="s">
        <v>15</v>
      </c>
      <c r="C30" s="240"/>
      <c r="D30" s="241"/>
      <c r="E30" s="190"/>
      <c r="F30" s="189"/>
      <c r="G30" s="190" t="s">
        <v>9</v>
      </c>
      <c r="H30" s="242"/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3">
        <v>1</v>
      </c>
      <c r="U30" s="34">
        <v>2</v>
      </c>
      <c r="V30" s="32">
        <v>2</v>
      </c>
      <c r="W30" s="32">
        <v>2</v>
      </c>
      <c r="X30" s="32">
        <v>2</v>
      </c>
      <c r="Y30" s="32">
        <v>2</v>
      </c>
      <c r="Z30" s="32">
        <v>2</v>
      </c>
      <c r="AA30" s="32">
        <v>2</v>
      </c>
      <c r="AB30" s="32">
        <v>2</v>
      </c>
      <c r="AC30" s="32">
        <v>2</v>
      </c>
      <c r="AD30" s="32">
        <v>2</v>
      </c>
      <c r="AE30" s="32">
        <v>2</v>
      </c>
      <c r="AF30" s="33">
        <v>2</v>
      </c>
      <c r="AG30" s="34">
        <v>3</v>
      </c>
      <c r="AH30" s="32">
        <v>3</v>
      </c>
      <c r="AI30" s="32">
        <v>3</v>
      </c>
      <c r="AJ30" s="32">
        <v>3</v>
      </c>
      <c r="AK30" s="32">
        <v>3</v>
      </c>
      <c r="AL30" s="32">
        <v>3</v>
      </c>
      <c r="AM30" s="32">
        <v>3</v>
      </c>
      <c r="AN30" s="32">
        <v>3</v>
      </c>
      <c r="AO30" s="32">
        <v>3</v>
      </c>
      <c r="AP30" s="32">
        <v>3</v>
      </c>
      <c r="AQ30" s="32">
        <v>3</v>
      </c>
      <c r="AR30" s="35">
        <v>3</v>
      </c>
    </row>
    <row r="31" spans="1:44" ht="15.75" x14ac:dyDescent="0.25">
      <c r="A31" s="14"/>
      <c r="B31" s="243" t="s">
        <v>16</v>
      </c>
      <c r="C31" s="244"/>
      <c r="D31" s="193"/>
      <c r="E31" s="188"/>
      <c r="F31" s="188" t="s">
        <v>11</v>
      </c>
      <c r="G31" s="188" t="s">
        <v>12</v>
      </c>
      <c r="H31" s="188" t="s">
        <v>13</v>
      </c>
      <c r="I31" s="199">
        <v>1</v>
      </c>
      <c r="J31" s="199">
        <v>2</v>
      </c>
      <c r="K31" s="199">
        <v>3</v>
      </c>
      <c r="L31" s="199">
        <v>4</v>
      </c>
      <c r="M31" s="199">
        <v>5</v>
      </c>
      <c r="N31" s="199">
        <v>6</v>
      </c>
      <c r="O31" s="199">
        <v>7</v>
      </c>
      <c r="P31" s="199">
        <v>8</v>
      </c>
      <c r="Q31" s="199">
        <v>9</v>
      </c>
      <c r="R31" s="199">
        <v>10</v>
      </c>
      <c r="S31" s="199">
        <v>11</v>
      </c>
      <c r="T31" s="200">
        <v>12</v>
      </c>
      <c r="U31" s="198">
        <v>13</v>
      </c>
      <c r="V31" s="199">
        <v>14</v>
      </c>
      <c r="W31" s="199">
        <v>15</v>
      </c>
      <c r="X31" s="199">
        <v>16</v>
      </c>
      <c r="Y31" s="199">
        <v>17</v>
      </c>
      <c r="Z31" s="199">
        <v>18</v>
      </c>
      <c r="AA31" s="199">
        <v>19</v>
      </c>
      <c r="AB31" s="199">
        <v>20</v>
      </c>
      <c r="AC31" s="199">
        <v>21</v>
      </c>
      <c r="AD31" s="199">
        <v>22</v>
      </c>
      <c r="AE31" s="199">
        <v>23</v>
      </c>
      <c r="AF31" s="200">
        <v>24</v>
      </c>
      <c r="AG31" s="198">
        <v>25</v>
      </c>
      <c r="AH31" s="199">
        <v>26</v>
      </c>
      <c r="AI31" s="199">
        <v>27</v>
      </c>
      <c r="AJ31" s="199">
        <v>28</v>
      </c>
      <c r="AK31" s="199">
        <v>29</v>
      </c>
      <c r="AL31" s="199">
        <v>30</v>
      </c>
      <c r="AM31" s="199">
        <v>31</v>
      </c>
      <c r="AN31" s="199">
        <v>32</v>
      </c>
      <c r="AO31" s="199">
        <v>33</v>
      </c>
      <c r="AP31" s="199">
        <v>34</v>
      </c>
      <c r="AQ31" s="199">
        <v>35</v>
      </c>
      <c r="AR31" s="245">
        <v>36</v>
      </c>
    </row>
    <row r="32" spans="1:44" ht="15.75" x14ac:dyDescent="0.25">
      <c r="A32" s="14"/>
      <c r="B32" s="16"/>
      <c r="C32" s="17" t="s">
        <v>39</v>
      </c>
      <c r="D32" s="18">
        <f>(D44/E44*E32)</f>
        <v>2.4002911320856985E-2</v>
      </c>
      <c r="E32" s="29">
        <f>SUM(F32:H32)</f>
        <v>108500000</v>
      </c>
      <c r="F32" s="29">
        <f>SUM(I32:T32)</f>
        <v>7700000</v>
      </c>
      <c r="G32" s="29">
        <f>SUM(U32:AF32)</f>
        <v>36000000</v>
      </c>
      <c r="H32" s="29">
        <f>SUM(AG32:AR32)</f>
        <v>64800000</v>
      </c>
      <c r="I32" s="246"/>
      <c r="J32" s="247"/>
      <c r="K32" s="247"/>
      <c r="L32" s="247"/>
      <c r="M32" s="247"/>
      <c r="N32" s="247">
        <v>500000</v>
      </c>
      <c r="O32" s="247">
        <v>700000</v>
      </c>
      <c r="P32" s="247">
        <v>900000</v>
      </c>
      <c r="Q32" s="247">
        <v>1100000</v>
      </c>
      <c r="R32" s="247">
        <v>1300000</v>
      </c>
      <c r="S32" s="247">
        <v>1500000</v>
      </c>
      <c r="T32" s="276">
        <v>1700000</v>
      </c>
      <c r="U32" s="246">
        <v>1900000</v>
      </c>
      <c r="V32" s="247">
        <v>2100000</v>
      </c>
      <c r="W32" s="247">
        <v>2300000</v>
      </c>
      <c r="X32" s="247">
        <v>2500000</v>
      </c>
      <c r="Y32" s="247">
        <v>2700000</v>
      </c>
      <c r="Z32" s="247">
        <v>2900000</v>
      </c>
      <c r="AA32" s="247">
        <v>3100000</v>
      </c>
      <c r="AB32" s="247">
        <v>3300000</v>
      </c>
      <c r="AC32" s="247">
        <v>3500000</v>
      </c>
      <c r="AD32" s="247">
        <v>3700000</v>
      </c>
      <c r="AE32" s="247">
        <v>3900000</v>
      </c>
      <c r="AF32" s="276">
        <v>4100000</v>
      </c>
      <c r="AG32" s="246">
        <v>4300000</v>
      </c>
      <c r="AH32" s="247">
        <v>4500000</v>
      </c>
      <c r="AI32" s="247">
        <v>4700000</v>
      </c>
      <c r="AJ32" s="247">
        <v>4900000</v>
      </c>
      <c r="AK32" s="247">
        <v>5100000</v>
      </c>
      <c r="AL32" s="247">
        <v>5300000</v>
      </c>
      <c r="AM32" s="247">
        <v>5500000</v>
      </c>
      <c r="AN32" s="247">
        <v>5700000</v>
      </c>
      <c r="AO32" s="247">
        <v>5900000</v>
      </c>
      <c r="AP32" s="247">
        <v>6100000</v>
      </c>
      <c r="AQ32" s="247">
        <v>6300000</v>
      </c>
      <c r="AR32" s="276">
        <v>6500000</v>
      </c>
    </row>
    <row r="33" spans="1:44" ht="15.75" x14ac:dyDescent="0.25">
      <c r="A33" s="14"/>
      <c r="B33" s="16"/>
      <c r="C33" s="17" t="s">
        <v>36</v>
      </c>
      <c r="D33" s="18">
        <f>(D44/E44*E33)</f>
        <v>0.15706974228394893</v>
      </c>
      <c r="E33" s="29">
        <f t="shared" ref="E33:E40" si="29">SUM(F33:H33)</f>
        <v>710000000</v>
      </c>
      <c r="F33" s="29">
        <f t="shared" ref="F33:F40" si="30">SUM(I33:T33)</f>
        <v>90000000</v>
      </c>
      <c r="G33" s="29">
        <f t="shared" ref="G33:G40" si="31">SUM(U33:AF33)</f>
        <v>250000000</v>
      </c>
      <c r="H33" s="29">
        <f t="shared" ref="H33:H40" si="32">SUM(AG33:AR33)</f>
        <v>370000000</v>
      </c>
      <c r="I33" s="231"/>
      <c r="J33" s="232"/>
      <c r="K33" s="232"/>
      <c r="L33" s="232"/>
      <c r="M33" s="232"/>
      <c r="N33" s="232">
        <v>10000000</v>
      </c>
      <c r="O33" s="232">
        <v>10000000</v>
      </c>
      <c r="P33" s="232">
        <v>10000000</v>
      </c>
      <c r="Q33" s="232">
        <v>15000000</v>
      </c>
      <c r="R33" s="232">
        <v>15000000</v>
      </c>
      <c r="S33" s="232">
        <v>15000000</v>
      </c>
      <c r="T33" s="233">
        <v>15000000</v>
      </c>
      <c r="U33" s="231">
        <v>15000000</v>
      </c>
      <c r="V33" s="232">
        <v>15000000</v>
      </c>
      <c r="W33" s="232">
        <v>20000000</v>
      </c>
      <c r="X33" s="232">
        <v>20000000</v>
      </c>
      <c r="Y33" s="232">
        <v>20000000</v>
      </c>
      <c r="Z33" s="232">
        <v>20000000</v>
      </c>
      <c r="AA33" s="232">
        <v>20000000</v>
      </c>
      <c r="AB33" s="232">
        <v>20000000</v>
      </c>
      <c r="AC33" s="232">
        <v>25000000</v>
      </c>
      <c r="AD33" s="232">
        <v>25000000</v>
      </c>
      <c r="AE33" s="232">
        <v>25000000</v>
      </c>
      <c r="AF33" s="233">
        <v>25000000</v>
      </c>
      <c r="AG33" s="231">
        <v>25000000</v>
      </c>
      <c r="AH33" s="232">
        <v>25000000</v>
      </c>
      <c r="AI33" s="232">
        <v>30000000</v>
      </c>
      <c r="AJ33" s="232">
        <v>30000000</v>
      </c>
      <c r="AK33" s="232">
        <v>30000000</v>
      </c>
      <c r="AL33" s="232">
        <v>30000000</v>
      </c>
      <c r="AM33" s="232">
        <v>30000000</v>
      </c>
      <c r="AN33" s="232">
        <v>30000000</v>
      </c>
      <c r="AO33" s="232">
        <v>35000000</v>
      </c>
      <c r="AP33" s="232">
        <v>35000000</v>
      </c>
      <c r="AQ33" s="232">
        <v>35000000</v>
      </c>
      <c r="AR33" s="233">
        <v>35000000</v>
      </c>
    </row>
    <row r="34" spans="1:44" ht="15.75" x14ac:dyDescent="0.25">
      <c r="A34" s="14"/>
      <c r="B34" s="16"/>
      <c r="C34" s="17" t="s">
        <v>46</v>
      </c>
      <c r="D34" s="18">
        <f>(D44/E44*E34)</f>
        <v>6.8579746631019954E-3</v>
      </c>
      <c r="E34" s="29">
        <f t="shared" si="29"/>
        <v>31000000</v>
      </c>
      <c r="F34" s="29">
        <f t="shared" si="30"/>
        <v>7000000</v>
      </c>
      <c r="G34" s="29">
        <f t="shared" si="31"/>
        <v>12000000</v>
      </c>
      <c r="H34" s="29">
        <f t="shared" si="32"/>
        <v>12000000</v>
      </c>
      <c r="I34" s="231"/>
      <c r="J34" s="232"/>
      <c r="K34" s="232"/>
      <c r="L34" s="232"/>
      <c r="M34" s="232"/>
      <c r="N34" s="232">
        <v>1000000</v>
      </c>
      <c r="O34" s="232">
        <v>1000000</v>
      </c>
      <c r="P34" s="232">
        <v>1000000</v>
      </c>
      <c r="Q34" s="232">
        <v>1000000</v>
      </c>
      <c r="R34" s="232">
        <v>1000000</v>
      </c>
      <c r="S34" s="232">
        <v>1000000</v>
      </c>
      <c r="T34" s="233">
        <v>1000000</v>
      </c>
      <c r="U34" s="231">
        <v>1000000</v>
      </c>
      <c r="V34" s="232">
        <v>1000000</v>
      </c>
      <c r="W34" s="232">
        <v>1000000</v>
      </c>
      <c r="X34" s="232">
        <v>1000000</v>
      </c>
      <c r="Y34" s="232">
        <v>1000000</v>
      </c>
      <c r="Z34" s="232">
        <v>1000000</v>
      </c>
      <c r="AA34" s="232">
        <v>1000000</v>
      </c>
      <c r="AB34" s="232">
        <v>1000000</v>
      </c>
      <c r="AC34" s="232">
        <v>1000000</v>
      </c>
      <c r="AD34" s="232">
        <v>1000000</v>
      </c>
      <c r="AE34" s="232">
        <v>1000000</v>
      </c>
      <c r="AF34" s="233">
        <v>1000000</v>
      </c>
      <c r="AG34" s="231">
        <v>1000000</v>
      </c>
      <c r="AH34" s="232">
        <v>1000000</v>
      </c>
      <c r="AI34" s="232">
        <v>1000000</v>
      </c>
      <c r="AJ34" s="232">
        <v>1000000</v>
      </c>
      <c r="AK34" s="232">
        <v>1000000</v>
      </c>
      <c r="AL34" s="232">
        <v>1000000</v>
      </c>
      <c r="AM34" s="232">
        <v>1000000</v>
      </c>
      <c r="AN34" s="232">
        <v>1000000</v>
      </c>
      <c r="AO34" s="232">
        <v>1000000</v>
      </c>
      <c r="AP34" s="232">
        <v>1000000</v>
      </c>
      <c r="AQ34" s="232">
        <v>1000000</v>
      </c>
      <c r="AR34" s="233">
        <v>1000000</v>
      </c>
    </row>
    <row r="35" spans="1:44" ht="15.75" x14ac:dyDescent="0.25">
      <c r="A35" s="14"/>
      <c r="B35" s="16"/>
      <c r="C35" s="17" t="s">
        <v>42</v>
      </c>
      <c r="D35" s="18">
        <f>(D44/E44*E35)</f>
        <v>2.0573923989305989E-2</v>
      </c>
      <c r="E35" s="29">
        <f t="shared" si="29"/>
        <v>93000000</v>
      </c>
      <c r="F35" s="29">
        <f t="shared" si="30"/>
        <v>21000000</v>
      </c>
      <c r="G35" s="29">
        <f t="shared" si="31"/>
        <v>36000000</v>
      </c>
      <c r="H35" s="29">
        <f t="shared" si="32"/>
        <v>36000000</v>
      </c>
      <c r="I35" s="231"/>
      <c r="J35" s="232"/>
      <c r="K35" s="232"/>
      <c r="L35" s="232"/>
      <c r="M35" s="232"/>
      <c r="N35" s="232">
        <v>3000000</v>
      </c>
      <c r="O35" s="232">
        <v>3000000</v>
      </c>
      <c r="P35" s="232">
        <v>3000000</v>
      </c>
      <c r="Q35" s="232">
        <v>3000000</v>
      </c>
      <c r="R35" s="232">
        <v>3000000</v>
      </c>
      <c r="S35" s="232">
        <v>3000000</v>
      </c>
      <c r="T35" s="233">
        <v>3000000</v>
      </c>
      <c r="U35" s="231">
        <v>3000000</v>
      </c>
      <c r="V35" s="232">
        <v>3000000</v>
      </c>
      <c r="W35" s="232">
        <v>3000000</v>
      </c>
      <c r="X35" s="232">
        <v>3000000</v>
      </c>
      <c r="Y35" s="232">
        <v>3000000</v>
      </c>
      <c r="Z35" s="232">
        <v>3000000</v>
      </c>
      <c r="AA35" s="232">
        <v>3000000</v>
      </c>
      <c r="AB35" s="232">
        <v>3000000</v>
      </c>
      <c r="AC35" s="232">
        <v>3000000</v>
      </c>
      <c r="AD35" s="232">
        <v>3000000</v>
      </c>
      <c r="AE35" s="232">
        <v>3000000</v>
      </c>
      <c r="AF35" s="233">
        <v>3000000</v>
      </c>
      <c r="AG35" s="231">
        <v>3000000</v>
      </c>
      <c r="AH35" s="232">
        <v>3000000</v>
      </c>
      <c r="AI35" s="232">
        <v>3000000</v>
      </c>
      <c r="AJ35" s="232">
        <v>3000000</v>
      </c>
      <c r="AK35" s="232">
        <v>3000000</v>
      </c>
      <c r="AL35" s="232">
        <v>3000000</v>
      </c>
      <c r="AM35" s="232">
        <v>3000000</v>
      </c>
      <c r="AN35" s="232">
        <v>3000000</v>
      </c>
      <c r="AO35" s="232">
        <v>3000000</v>
      </c>
      <c r="AP35" s="232">
        <v>3000000</v>
      </c>
      <c r="AQ35" s="232">
        <v>3000000</v>
      </c>
      <c r="AR35" s="233">
        <v>3000000</v>
      </c>
    </row>
    <row r="36" spans="1:44" ht="15.75" x14ac:dyDescent="0.25">
      <c r="A36" s="14"/>
      <c r="B36" s="400">
        <v>0.01</v>
      </c>
      <c r="C36" s="17" t="s">
        <v>44</v>
      </c>
      <c r="D36" s="18">
        <f>(D44/E44*E36)</f>
        <v>9.0538539052294285E-3</v>
      </c>
      <c r="E36" s="29">
        <f t="shared" si="29"/>
        <v>40926000</v>
      </c>
      <c r="F36" s="29">
        <f t="shared" si="30"/>
        <v>4017000</v>
      </c>
      <c r="G36" s="29">
        <f t="shared" si="31"/>
        <v>12717000</v>
      </c>
      <c r="H36" s="29">
        <f t="shared" si="32"/>
        <v>24192000</v>
      </c>
      <c r="I36" s="231">
        <f>I7*$B$36</f>
        <v>72000</v>
      </c>
      <c r="J36" s="232">
        <f t="shared" ref="J36:AR36" si="33">J7*$B$36</f>
        <v>117000</v>
      </c>
      <c r="K36" s="232">
        <f t="shared" si="33"/>
        <v>144000</v>
      </c>
      <c r="L36" s="232">
        <f t="shared" si="33"/>
        <v>195000</v>
      </c>
      <c r="M36" s="232">
        <f t="shared" si="33"/>
        <v>252000</v>
      </c>
      <c r="N36" s="232">
        <f t="shared" si="33"/>
        <v>294000</v>
      </c>
      <c r="O36" s="232">
        <f t="shared" si="33"/>
        <v>360000</v>
      </c>
      <c r="P36" s="232">
        <f t="shared" si="33"/>
        <v>405000</v>
      </c>
      <c r="Q36" s="232">
        <f t="shared" si="33"/>
        <v>450000</v>
      </c>
      <c r="R36" s="232">
        <f t="shared" si="33"/>
        <v>528000</v>
      </c>
      <c r="S36" s="232">
        <f t="shared" si="33"/>
        <v>576000</v>
      </c>
      <c r="T36" s="233">
        <f t="shared" si="33"/>
        <v>624000</v>
      </c>
      <c r="U36" s="231">
        <f t="shared" si="33"/>
        <v>588000</v>
      </c>
      <c r="V36" s="232">
        <f t="shared" si="33"/>
        <v>630000</v>
      </c>
      <c r="W36" s="232">
        <f t="shared" si="33"/>
        <v>672000</v>
      </c>
      <c r="X36" s="232">
        <f t="shared" si="33"/>
        <v>918000</v>
      </c>
      <c r="Y36" s="232">
        <f t="shared" si="33"/>
        <v>972000</v>
      </c>
      <c r="Z36" s="232">
        <f t="shared" si="33"/>
        <v>1026000</v>
      </c>
      <c r="AA36" s="232">
        <f t="shared" si="33"/>
        <v>1140000</v>
      </c>
      <c r="AB36" s="232">
        <f t="shared" si="33"/>
        <v>1197000</v>
      </c>
      <c r="AC36" s="232">
        <f t="shared" si="33"/>
        <v>1254000</v>
      </c>
      <c r="AD36" s="232">
        <f t="shared" si="33"/>
        <v>1380000</v>
      </c>
      <c r="AE36" s="232">
        <f t="shared" si="33"/>
        <v>1440000</v>
      </c>
      <c r="AF36" s="233">
        <f t="shared" si="33"/>
        <v>1500000</v>
      </c>
      <c r="AG36" s="231">
        <f t="shared" si="33"/>
        <v>1170000</v>
      </c>
      <c r="AH36" s="232">
        <f t="shared" si="33"/>
        <v>1215000</v>
      </c>
      <c r="AI36" s="232">
        <f t="shared" si="33"/>
        <v>1260000</v>
      </c>
      <c r="AJ36" s="232">
        <f t="shared" si="33"/>
        <v>1914000</v>
      </c>
      <c r="AK36" s="232">
        <f t="shared" si="33"/>
        <v>1980000</v>
      </c>
      <c r="AL36" s="232">
        <f t="shared" si="33"/>
        <v>2046000</v>
      </c>
      <c r="AM36" s="232">
        <f t="shared" si="33"/>
        <v>2208000</v>
      </c>
      <c r="AN36" s="232">
        <f t="shared" si="33"/>
        <v>2277000</v>
      </c>
      <c r="AO36" s="232">
        <f t="shared" si="33"/>
        <v>2346000</v>
      </c>
      <c r="AP36" s="232">
        <f t="shared" si="33"/>
        <v>2520000</v>
      </c>
      <c r="AQ36" s="232">
        <f t="shared" si="33"/>
        <v>2592000</v>
      </c>
      <c r="AR36" s="233">
        <f t="shared" si="33"/>
        <v>2664000</v>
      </c>
    </row>
    <row r="37" spans="1:44" ht="15.75" x14ac:dyDescent="0.25">
      <c r="A37" s="14"/>
      <c r="B37" s="16"/>
      <c r="C37" s="17" t="s">
        <v>57</v>
      </c>
      <c r="D37" s="18">
        <f>(D44/E44*E37)</f>
        <v>4.2475197913405911E-3</v>
      </c>
      <c r="E37" s="29">
        <f t="shared" si="29"/>
        <v>19200000</v>
      </c>
      <c r="F37" s="29">
        <f t="shared" si="30"/>
        <v>4800000</v>
      </c>
      <c r="G37" s="29">
        <f t="shared" si="31"/>
        <v>7200000</v>
      </c>
      <c r="H37" s="29">
        <f t="shared" si="32"/>
        <v>7200000</v>
      </c>
      <c r="I37" s="231"/>
      <c r="J37" s="232"/>
      <c r="K37" s="232"/>
      <c r="L37" s="232"/>
      <c r="M37" s="232">
        <v>600000</v>
      </c>
      <c r="N37" s="232">
        <v>600000</v>
      </c>
      <c r="O37" s="232">
        <v>600000</v>
      </c>
      <c r="P37" s="232">
        <v>600000</v>
      </c>
      <c r="Q37" s="232">
        <v>600000</v>
      </c>
      <c r="R37" s="232">
        <v>600000</v>
      </c>
      <c r="S37" s="232">
        <v>600000</v>
      </c>
      <c r="T37" s="233">
        <v>600000</v>
      </c>
      <c r="U37" s="231">
        <v>600000</v>
      </c>
      <c r="V37" s="232">
        <v>600000</v>
      </c>
      <c r="W37" s="232">
        <v>600000</v>
      </c>
      <c r="X37" s="232">
        <v>600000</v>
      </c>
      <c r="Y37" s="232">
        <v>600000</v>
      </c>
      <c r="Z37" s="232">
        <v>600000</v>
      </c>
      <c r="AA37" s="232">
        <v>600000</v>
      </c>
      <c r="AB37" s="232">
        <v>600000</v>
      </c>
      <c r="AC37" s="232">
        <v>600000</v>
      </c>
      <c r="AD37" s="232">
        <v>600000</v>
      </c>
      <c r="AE37" s="232">
        <v>600000</v>
      </c>
      <c r="AF37" s="233">
        <v>600000</v>
      </c>
      <c r="AG37" s="231">
        <v>600000</v>
      </c>
      <c r="AH37" s="232">
        <v>600000</v>
      </c>
      <c r="AI37" s="232">
        <v>600000</v>
      </c>
      <c r="AJ37" s="232">
        <v>600000</v>
      </c>
      <c r="AK37" s="232">
        <v>600000</v>
      </c>
      <c r="AL37" s="232">
        <v>600000</v>
      </c>
      <c r="AM37" s="232">
        <v>600000</v>
      </c>
      <c r="AN37" s="232">
        <v>600000</v>
      </c>
      <c r="AO37" s="232">
        <v>600000</v>
      </c>
      <c r="AP37" s="232">
        <v>600000</v>
      </c>
      <c r="AQ37" s="232">
        <v>600000</v>
      </c>
      <c r="AR37" s="233">
        <v>600000</v>
      </c>
    </row>
    <row r="38" spans="1:44" ht="15.75" x14ac:dyDescent="0.25">
      <c r="A38" s="14"/>
      <c r="B38" s="16"/>
      <c r="C38" s="17" t="s">
        <v>43</v>
      </c>
      <c r="D38" s="18">
        <f>(D44/E44*E38)</f>
        <v>6.8579746631019954E-3</v>
      </c>
      <c r="E38" s="29">
        <f>SUM(F38:H38)</f>
        <v>31000000</v>
      </c>
      <c r="F38" s="29">
        <f t="shared" si="30"/>
        <v>7000000</v>
      </c>
      <c r="G38" s="29">
        <f t="shared" si="31"/>
        <v>12000000</v>
      </c>
      <c r="H38" s="29">
        <f t="shared" si="32"/>
        <v>12000000</v>
      </c>
      <c r="I38" s="231"/>
      <c r="J38" s="232"/>
      <c r="K38" s="232"/>
      <c r="L38" s="232"/>
      <c r="M38" s="232"/>
      <c r="N38" s="232">
        <v>1000000</v>
      </c>
      <c r="O38" s="232">
        <v>1000000</v>
      </c>
      <c r="P38" s="232">
        <v>1000000</v>
      </c>
      <c r="Q38" s="232">
        <v>1000000</v>
      </c>
      <c r="R38" s="232">
        <v>1000000</v>
      </c>
      <c r="S38" s="232">
        <v>1000000</v>
      </c>
      <c r="T38" s="233">
        <v>1000000</v>
      </c>
      <c r="U38" s="231">
        <v>1000000</v>
      </c>
      <c r="V38" s="232">
        <v>1000000</v>
      </c>
      <c r="W38" s="232">
        <v>1000000</v>
      </c>
      <c r="X38" s="232">
        <v>1000000</v>
      </c>
      <c r="Y38" s="232">
        <v>1000000</v>
      </c>
      <c r="Z38" s="232">
        <v>1000000</v>
      </c>
      <c r="AA38" s="232">
        <v>1000000</v>
      </c>
      <c r="AB38" s="232">
        <v>1000000</v>
      </c>
      <c r="AC38" s="232">
        <v>1000000</v>
      </c>
      <c r="AD38" s="232">
        <v>1000000</v>
      </c>
      <c r="AE38" s="232">
        <v>1000000</v>
      </c>
      <c r="AF38" s="233">
        <v>1000000</v>
      </c>
      <c r="AG38" s="231">
        <v>1000000</v>
      </c>
      <c r="AH38" s="232">
        <v>1000000</v>
      </c>
      <c r="AI38" s="232">
        <v>1000000</v>
      </c>
      <c r="AJ38" s="232">
        <v>1000000</v>
      </c>
      <c r="AK38" s="232">
        <v>1000000</v>
      </c>
      <c r="AL38" s="232">
        <v>1000000</v>
      </c>
      <c r="AM38" s="232">
        <v>1000000</v>
      </c>
      <c r="AN38" s="232">
        <v>1000000</v>
      </c>
      <c r="AO38" s="232">
        <v>1000000</v>
      </c>
      <c r="AP38" s="232">
        <v>1000000</v>
      </c>
      <c r="AQ38" s="232">
        <v>1000000</v>
      </c>
      <c r="AR38" s="233">
        <v>1000000</v>
      </c>
    </row>
    <row r="39" spans="1:44" ht="15.75" x14ac:dyDescent="0.25">
      <c r="A39" s="14"/>
      <c r="B39" s="16"/>
      <c r="C39" s="17"/>
      <c r="D39" s="18">
        <f>(D44/E44*E39)</f>
        <v>0</v>
      </c>
      <c r="E39" s="29">
        <f>SUM(F39:H39)</f>
        <v>0</v>
      </c>
      <c r="F39" s="29">
        <f>SUM(I39:T39)</f>
        <v>0</v>
      </c>
      <c r="G39" s="29">
        <f>SUM(U39:AF39)</f>
        <v>0</v>
      </c>
      <c r="H39" s="29">
        <f>SUM(AG39:AR39)</f>
        <v>0</v>
      </c>
      <c r="I39" s="30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7"/>
      <c r="U39" s="30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7"/>
      <c r="AG39" s="30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7"/>
    </row>
    <row r="40" spans="1:44" ht="15.75" x14ac:dyDescent="0.25">
      <c r="A40" s="14"/>
      <c r="B40" s="400"/>
      <c r="C40" s="183"/>
      <c r="D40" s="18">
        <f>(D44/E44*E40)</f>
        <v>0</v>
      </c>
      <c r="E40" s="29">
        <f t="shared" si="29"/>
        <v>0</v>
      </c>
      <c r="F40" s="29">
        <f t="shared" si="30"/>
        <v>0</v>
      </c>
      <c r="G40" s="29">
        <f t="shared" si="31"/>
        <v>0</v>
      </c>
      <c r="H40" s="29">
        <f t="shared" si="32"/>
        <v>0</v>
      </c>
      <c r="I40" s="231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3"/>
      <c r="U40" s="231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3"/>
      <c r="AG40" s="231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3"/>
    </row>
    <row r="41" spans="1:44" ht="15.75" x14ac:dyDescent="0.25">
      <c r="A41" s="14"/>
      <c r="B41" s="400">
        <v>0.2</v>
      </c>
      <c r="C41" s="17" t="s">
        <v>113</v>
      </c>
      <c r="D41" s="18">
        <f>(D44/E44*E41)</f>
        <v>0.15426721987662284</v>
      </c>
      <c r="E41" s="166">
        <f>SUM(F41:H41)</f>
        <v>697331800</v>
      </c>
      <c r="F41" s="166">
        <f>SUM(I41:T41)</f>
        <v>62431600</v>
      </c>
      <c r="G41" s="166">
        <f>SUM(U41:AF41)</f>
        <v>210058600</v>
      </c>
      <c r="H41" s="166">
        <f>SUM(AG41:AR41)</f>
        <v>424841600</v>
      </c>
      <c r="I41" s="231">
        <f>(I27-I32-I33-I34-I35-I36-I37-I38-I39-I40)*$B$41</f>
        <v>1425600</v>
      </c>
      <c r="J41" s="232">
        <f t="shared" ref="J41:AR41" si="34">(J27-J32-J33-J34-J35-J36-J37-J38-J39-J40)*$B$41</f>
        <v>2364600</v>
      </c>
      <c r="K41" s="232">
        <f t="shared" si="34"/>
        <v>3043200</v>
      </c>
      <c r="L41" s="232">
        <f t="shared" si="34"/>
        <v>4476000</v>
      </c>
      <c r="M41" s="232">
        <f t="shared" si="34"/>
        <v>5595600</v>
      </c>
      <c r="N41" s="232">
        <f t="shared" si="34"/>
        <v>3496200</v>
      </c>
      <c r="O41" s="232">
        <f t="shared" si="34"/>
        <v>4906000</v>
      </c>
      <c r="P41" s="232">
        <f t="shared" si="34"/>
        <v>5844000</v>
      </c>
      <c r="Q41" s="232">
        <f t="shared" si="34"/>
        <v>5840000</v>
      </c>
      <c r="R41" s="232">
        <f t="shared" si="34"/>
        <v>7421400</v>
      </c>
      <c r="S41" s="232">
        <f t="shared" si="34"/>
        <v>8478800</v>
      </c>
      <c r="T41" s="233">
        <f t="shared" si="34"/>
        <v>9540200</v>
      </c>
      <c r="U41" s="231">
        <f t="shared" si="34"/>
        <v>8762400</v>
      </c>
      <c r="V41" s="232">
        <f t="shared" si="34"/>
        <v>9701000</v>
      </c>
      <c r="W41" s="232">
        <f t="shared" si="34"/>
        <v>9677600</v>
      </c>
      <c r="X41" s="232">
        <f t="shared" si="34"/>
        <v>14665400</v>
      </c>
      <c r="Y41" s="232">
        <f t="shared" si="34"/>
        <v>15855600</v>
      </c>
      <c r="Z41" s="232">
        <f t="shared" si="34"/>
        <v>17049800</v>
      </c>
      <c r="AA41" s="232">
        <f t="shared" si="34"/>
        <v>19310000</v>
      </c>
      <c r="AB41" s="232">
        <f t="shared" si="34"/>
        <v>20565600</v>
      </c>
      <c r="AC41" s="232">
        <f t="shared" si="34"/>
        <v>20825200</v>
      </c>
      <c r="AD41" s="232">
        <f t="shared" si="34"/>
        <v>23263000</v>
      </c>
      <c r="AE41" s="232">
        <f t="shared" si="34"/>
        <v>24582000</v>
      </c>
      <c r="AF41" s="233">
        <f t="shared" si="34"/>
        <v>25801000</v>
      </c>
      <c r="AG41" s="231">
        <f t="shared" si="34"/>
        <v>19186000</v>
      </c>
      <c r="AH41" s="232">
        <f t="shared" si="34"/>
        <v>20208000</v>
      </c>
      <c r="AI41" s="232">
        <f t="shared" si="34"/>
        <v>20292000</v>
      </c>
      <c r="AJ41" s="232">
        <f t="shared" si="34"/>
        <v>33442200</v>
      </c>
      <c r="AK41" s="232">
        <f t="shared" si="34"/>
        <v>34772000</v>
      </c>
      <c r="AL41" s="232">
        <f t="shared" si="34"/>
        <v>36289800</v>
      </c>
      <c r="AM41" s="232">
        <f t="shared" si="34"/>
        <v>39386400</v>
      </c>
      <c r="AN41" s="232">
        <f t="shared" si="34"/>
        <v>40901600</v>
      </c>
      <c r="AO41" s="232">
        <f t="shared" si="34"/>
        <v>41420800</v>
      </c>
      <c r="AP41" s="232">
        <f t="shared" si="34"/>
        <v>44807000</v>
      </c>
      <c r="AQ41" s="232">
        <f t="shared" si="34"/>
        <v>46239600</v>
      </c>
      <c r="AR41" s="233">
        <f t="shared" si="34"/>
        <v>47896200</v>
      </c>
    </row>
    <row r="42" spans="1:44" ht="15.75" x14ac:dyDescent="0.25">
      <c r="A42" s="21"/>
      <c r="B42" s="16"/>
      <c r="D42" s="18"/>
      <c r="E42" s="39"/>
      <c r="F42" s="39"/>
      <c r="G42" s="39"/>
      <c r="H42" s="39"/>
      <c r="I42" s="214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15"/>
      <c r="U42" s="214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15"/>
      <c r="AG42" s="214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15"/>
    </row>
    <row r="43" spans="1:44" ht="15.75" x14ac:dyDescent="0.25">
      <c r="A43" s="180"/>
      <c r="B43" s="16"/>
      <c r="C43" s="17"/>
      <c r="D43" s="18"/>
      <c r="E43" s="39"/>
      <c r="F43" s="39"/>
      <c r="G43" s="39"/>
      <c r="H43" s="39"/>
      <c r="I43" s="234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30"/>
      <c r="U43" s="234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30"/>
      <c r="AG43" s="234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30"/>
    </row>
    <row r="44" spans="1:44" ht="15.75" x14ac:dyDescent="0.25">
      <c r="A44" s="180"/>
      <c r="B44" s="154"/>
      <c r="C44" s="155" t="s">
        <v>17</v>
      </c>
      <c r="D44" s="156">
        <f>(100/E27*E44)/100</f>
        <v>0.38293112049350875</v>
      </c>
      <c r="E44" s="157">
        <f>SUM(F44:H44)</f>
        <v>1730957800</v>
      </c>
      <c r="F44" s="157">
        <f>SUM(F32:F43)</f>
        <v>203948600</v>
      </c>
      <c r="G44" s="157">
        <f>SUM(G32:G43)</f>
        <v>575975600</v>
      </c>
      <c r="H44" s="157">
        <f>SUM(H32:H43)</f>
        <v>951033600</v>
      </c>
      <c r="I44" s="248">
        <f ca="1">SUM(I32:I51)</f>
        <v>1497600</v>
      </c>
      <c r="J44" s="249">
        <f ca="1">SUM(J32:J51)</f>
        <v>2481600</v>
      </c>
      <c r="K44" s="249">
        <f ca="1">SUM(K32:K51)</f>
        <v>3187200</v>
      </c>
      <c r="L44" s="249">
        <f ca="1">SUM(L32:L51)</f>
        <v>4671000</v>
      </c>
      <c r="M44" s="249">
        <f ca="1">SUM(M32:M51)</f>
        <v>6447600</v>
      </c>
      <c r="N44" s="249">
        <f ca="1">SUM(N32:N51)</f>
        <v>19890200</v>
      </c>
      <c r="O44" s="249">
        <f ca="1">SUM(O32:O51)</f>
        <v>21566000</v>
      </c>
      <c r="P44" s="249">
        <f ca="1">SUM(P32:P51)</f>
        <v>22749000</v>
      </c>
      <c r="Q44" s="249">
        <f ca="1">SUM(Q32:Q51)</f>
        <v>27990000</v>
      </c>
      <c r="R44" s="249">
        <f ca="1">SUM(R32:R51)</f>
        <v>29849400</v>
      </c>
      <c r="S44" s="249">
        <f ca="1">SUM(S32:S51)</f>
        <v>31154800</v>
      </c>
      <c r="T44" s="250">
        <f ca="1">SUM(T32:T51)</f>
        <v>32464200</v>
      </c>
      <c r="U44" s="248">
        <f ca="1">SUM(U32:U51)</f>
        <v>31850400</v>
      </c>
      <c r="V44" s="249">
        <f ca="1">SUM(V32:V51)</f>
        <v>33031000</v>
      </c>
      <c r="W44" s="249">
        <f ca="1">SUM(W32:W51)</f>
        <v>38249600</v>
      </c>
      <c r="X44" s="249">
        <f ca="1">SUM(X32:X51)</f>
        <v>43683400</v>
      </c>
      <c r="Y44" s="249">
        <f ca="1">SUM(Y32:Y51)</f>
        <v>45127600</v>
      </c>
      <c r="Z44" s="249">
        <f ca="1">SUM(Z32:Z51)</f>
        <v>46575800</v>
      </c>
      <c r="AA44" s="249">
        <f ca="1">SUM(AA32:AA51)</f>
        <v>49150000</v>
      </c>
      <c r="AB44" s="249">
        <f ca="1">SUM(AB32:AB51)</f>
        <v>50662600</v>
      </c>
      <c r="AC44" s="249">
        <f ca="1">SUM(AC32:AC51)</f>
        <v>56179200</v>
      </c>
      <c r="AD44" s="249">
        <f ca="1">SUM(AD32:AD51)</f>
        <v>58943000</v>
      </c>
      <c r="AE44" s="249">
        <f ca="1">SUM(AE32:AE51)</f>
        <v>60522000</v>
      </c>
      <c r="AF44" s="250">
        <f ca="1">SUM(AF32:AF51)</f>
        <v>62001000</v>
      </c>
      <c r="AG44" s="248">
        <f ca="1">SUM(AG32:AG51)</f>
        <v>55256000</v>
      </c>
      <c r="AH44" s="249">
        <f ca="1">SUM(AH32:AH51)</f>
        <v>56523000</v>
      </c>
      <c r="AI44" s="249">
        <f ca="1">SUM(AI32:AI51)</f>
        <v>61852000</v>
      </c>
      <c r="AJ44" s="249">
        <f ca="1">SUM(AJ32:AJ51)</f>
        <v>75856200</v>
      </c>
      <c r="AK44" s="249">
        <f ca="1">SUM(AK32:AK51)</f>
        <v>77452000</v>
      </c>
      <c r="AL44" s="249">
        <f ca="1">SUM(AL32:AL51)</f>
        <v>79235800</v>
      </c>
      <c r="AM44" s="249">
        <f ca="1">SUM(AM32:AM51)</f>
        <v>82694400</v>
      </c>
      <c r="AN44" s="249">
        <f ca="1">SUM(AN32:AN51)</f>
        <v>84478600</v>
      </c>
      <c r="AO44" s="249">
        <f ca="1">SUM(AO32:AO51)</f>
        <v>90266800</v>
      </c>
      <c r="AP44" s="249">
        <f ca="1">SUM(AP32:AP51)</f>
        <v>94027000</v>
      </c>
      <c r="AQ44" s="249">
        <f ca="1">SUM(AQ32:AQ51)</f>
        <v>95731600</v>
      </c>
      <c r="AR44" s="250">
        <f ca="1">SUM(AR32:AR51)</f>
        <v>97660200</v>
      </c>
    </row>
    <row r="45" spans="1:44" ht="15.75" x14ac:dyDescent="0.25">
      <c r="A45" s="238"/>
      <c r="B45" s="17"/>
      <c r="C45" s="17"/>
      <c r="D45" s="251"/>
      <c r="E45" s="252"/>
      <c r="F45" s="252"/>
      <c r="G45" s="252"/>
      <c r="H45" s="252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253"/>
      <c r="U45" s="25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253"/>
      <c r="AG45" s="25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</row>
    <row r="46" spans="1:44" ht="15.75" x14ac:dyDescent="0.25">
      <c r="A46" s="238"/>
      <c r="B46" s="336" t="s">
        <v>18</v>
      </c>
      <c r="C46" s="337"/>
      <c r="D46" s="40">
        <f>100%-D44</f>
        <v>0.61706887950649125</v>
      </c>
      <c r="E46" s="41">
        <f ca="1">SUM(F46:H46)</f>
        <v>2789327200</v>
      </c>
      <c r="F46" s="41">
        <f ca="1">SUM(I46:T46)</f>
        <v>249726400</v>
      </c>
      <c r="G46" s="41">
        <f ca="1">SUM(U46:AF46)</f>
        <v>840234400</v>
      </c>
      <c r="H46" s="41">
        <f ca="1">SUM(AG46:AR46)</f>
        <v>1699366400</v>
      </c>
      <c r="I46" s="254">
        <f ca="1">I27-I44</f>
        <v>5702400</v>
      </c>
      <c r="J46" s="255">
        <f ca="1">J27-J44</f>
        <v>9458400</v>
      </c>
      <c r="K46" s="255">
        <f ca="1">K27-K44</f>
        <v>12172800</v>
      </c>
      <c r="L46" s="255">
        <f ca="1">L27-L44</f>
        <v>17904000</v>
      </c>
      <c r="M46" s="255">
        <f ca="1">M27-M44</f>
        <v>22382400</v>
      </c>
      <c r="N46" s="255">
        <f ca="1">N27-N44</f>
        <v>13984800</v>
      </c>
      <c r="O46" s="255">
        <f ca="1">O27-O44</f>
        <v>19624000</v>
      </c>
      <c r="P46" s="255">
        <f ca="1">P27-P44</f>
        <v>23376000</v>
      </c>
      <c r="Q46" s="255">
        <f ca="1">Q27-Q44</f>
        <v>23360000</v>
      </c>
      <c r="R46" s="255">
        <f ca="1">R27-R44</f>
        <v>29685600</v>
      </c>
      <c r="S46" s="255">
        <f ca="1">S27-S44</f>
        <v>33915200</v>
      </c>
      <c r="T46" s="256">
        <f ca="1">T27-T44</f>
        <v>38160800</v>
      </c>
      <c r="U46" s="254">
        <f ca="1">U27-U44</f>
        <v>35049600</v>
      </c>
      <c r="V46" s="255">
        <f ca="1">V27-V44</f>
        <v>38804000</v>
      </c>
      <c r="W46" s="255">
        <f ca="1">W27-W44</f>
        <v>38710400</v>
      </c>
      <c r="X46" s="255">
        <f ca="1">X27-X44</f>
        <v>58661600</v>
      </c>
      <c r="Y46" s="255">
        <f ca="1">Y27-Y44</f>
        <v>63422400</v>
      </c>
      <c r="Z46" s="255">
        <f ca="1">Z27-Z44</f>
        <v>68199200</v>
      </c>
      <c r="AA46" s="255">
        <f ca="1">AA27-AA44</f>
        <v>77240000</v>
      </c>
      <c r="AB46" s="255">
        <f ca="1">AB27-AB44</f>
        <v>82262400</v>
      </c>
      <c r="AC46" s="255">
        <f ca="1">AC27-AC44</f>
        <v>83300800</v>
      </c>
      <c r="AD46" s="255">
        <f ca="1">AD27-AD44</f>
        <v>93052000</v>
      </c>
      <c r="AE46" s="255">
        <f ca="1">AE27-AE44</f>
        <v>98328000</v>
      </c>
      <c r="AF46" s="256">
        <f ca="1">AF27-AF44</f>
        <v>103204000</v>
      </c>
      <c r="AG46" s="254">
        <f ca="1">AG27-AG44</f>
        <v>76744000</v>
      </c>
      <c r="AH46" s="255">
        <f ca="1">AH27-AH44</f>
        <v>80832000</v>
      </c>
      <c r="AI46" s="255">
        <f ca="1">AI27-AI44</f>
        <v>81168000</v>
      </c>
      <c r="AJ46" s="255">
        <f ca="1">AJ27-AJ44</f>
        <v>133768800</v>
      </c>
      <c r="AK46" s="255">
        <f ca="1">AK27-AK44</f>
        <v>139088000</v>
      </c>
      <c r="AL46" s="255">
        <f ca="1">AL27-AL44</f>
        <v>145159200</v>
      </c>
      <c r="AM46" s="255">
        <f ca="1">AM27-AM44</f>
        <v>157545600</v>
      </c>
      <c r="AN46" s="255">
        <f ca="1">AN27-AN44</f>
        <v>163606400</v>
      </c>
      <c r="AO46" s="255">
        <f ca="1">AO27-AO44</f>
        <v>165683200</v>
      </c>
      <c r="AP46" s="255">
        <f ca="1">AP27-AP44</f>
        <v>179228000</v>
      </c>
      <c r="AQ46" s="255">
        <f ca="1">AQ27-AQ44</f>
        <v>184958400</v>
      </c>
      <c r="AR46" s="256">
        <f ca="1">AR27-AR44</f>
        <v>191584800</v>
      </c>
    </row>
    <row r="47" spans="1:44" ht="15.75" x14ac:dyDescent="0.25">
      <c r="A47" s="14"/>
      <c r="B47" s="180"/>
      <c r="C47" s="180"/>
      <c r="D47" s="257"/>
      <c r="E47" s="180"/>
      <c r="F47" s="180"/>
      <c r="G47" s="180"/>
      <c r="H47" s="180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</row>
    <row r="48" spans="1:44" ht="15.75" x14ac:dyDescent="0.25">
      <c r="A48" s="14"/>
      <c r="B48" s="180"/>
      <c r="C48" s="180"/>
      <c r="D48" s="257"/>
      <c r="E48" s="180"/>
      <c r="F48" s="180"/>
      <c r="G48" s="180"/>
      <c r="H48" s="180"/>
      <c r="I48" s="258">
        <f ca="1">(I46/I27)*100%</f>
        <v>0.79200000000000004</v>
      </c>
      <c r="J48" s="258">
        <f ca="1">(J46/J27)*100%</f>
        <v>0.79216080402010047</v>
      </c>
      <c r="K48" s="258">
        <f ca="1">(K46/K27)*100%</f>
        <v>0.79249999999999998</v>
      </c>
      <c r="L48" s="258">
        <f ca="1">(L46/L27)*100%</f>
        <v>0.79308970099667775</v>
      </c>
      <c r="M48" s="258">
        <f ca="1">(M46/M27)*100%</f>
        <v>0.77635796045785643</v>
      </c>
      <c r="N48" s="258">
        <f ca="1">(N46/N27)*100%</f>
        <v>0.41283542435424353</v>
      </c>
      <c r="O48" s="258">
        <f ca="1">(O46/O27)*100%</f>
        <v>0.47642631706724931</v>
      </c>
      <c r="P48" s="258">
        <f ca="1">(P46/P27)*100%</f>
        <v>0.50679674796747964</v>
      </c>
      <c r="Q48" s="258">
        <f ca="1">(Q46/Q27)*100%</f>
        <v>0.45491723466407008</v>
      </c>
      <c r="R48" s="258">
        <f ca="1">(R46/R27)*100%</f>
        <v>0.49862433862433864</v>
      </c>
      <c r="S48" s="258">
        <f ca="1">(S46/S27)*100%</f>
        <v>0.52121100353465499</v>
      </c>
      <c r="T48" s="258">
        <f ca="1">(T46/T27)*100%</f>
        <v>0.54032991150442478</v>
      </c>
      <c r="U48" s="258">
        <f ca="1">(U46/U27)*100%</f>
        <v>0.52391031390134524</v>
      </c>
      <c r="V48" s="258">
        <f ca="1">(V46/V27)*100%</f>
        <v>0.54018236235818196</v>
      </c>
      <c r="W48" s="258">
        <f ca="1">(W46/W27)*100%</f>
        <v>0.50299376299376297</v>
      </c>
      <c r="X48" s="258">
        <f ca="1">(X46/X27)*100%</f>
        <v>0.57317504519028772</v>
      </c>
      <c r="Y48" s="258">
        <f ca="1">(Y46/Y27)*100%</f>
        <v>0.58426900046061725</v>
      </c>
      <c r="Z48" s="258">
        <f ca="1">(Z46/Z27)*100%</f>
        <v>0.59419908516663034</v>
      </c>
      <c r="AA48" s="258">
        <f ca="1">(AA46/AA27)*100%</f>
        <v>0.61112429780837096</v>
      </c>
      <c r="AB48" s="258">
        <f ca="1">(AB46/AB27)*100%</f>
        <v>0.61886326876057929</v>
      </c>
      <c r="AC48" s="258">
        <f ca="1">(AC46/AC27)*100%</f>
        <v>0.59722397476340694</v>
      </c>
      <c r="AD48" s="258">
        <f ca="1">(AD46/AD27)*100%</f>
        <v>0.61220434882726404</v>
      </c>
      <c r="AE48" s="258">
        <f ca="1">(AE46/AE27)*100%</f>
        <v>0.61899905571293679</v>
      </c>
      <c r="AF48" s="258">
        <f ca="1">(AF46/AF27)*100%</f>
        <v>0.62470264217184712</v>
      </c>
      <c r="AG48" s="258">
        <f ca="1">(AG46/AG27)*100%</f>
        <v>0.58139393939393935</v>
      </c>
      <c r="AH48" s="258">
        <f ca="1">(AH46/AH27)*100%</f>
        <v>0.58848968002620949</v>
      </c>
      <c r="AI48" s="258">
        <f ca="1">(AI46/AI27)*100%</f>
        <v>0.56752901692071034</v>
      </c>
      <c r="AJ48" s="258">
        <f ca="1">(AJ46/AJ27)*100%</f>
        <v>0.63813381037567085</v>
      </c>
      <c r="AK48" s="258">
        <f ca="1">(AK46/AK27)*100%</f>
        <v>0.64232012561189622</v>
      </c>
      <c r="AL48" s="258">
        <f ca="1">(AL46/AL27)*100%</f>
        <v>0.64689141914926807</v>
      </c>
      <c r="AM48" s="258">
        <f ca="1">(AM46/AM27)*100%</f>
        <v>0.65578421578421575</v>
      </c>
      <c r="AN48" s="258">
        <f ca="1">(AN46/AN27)*100%</f>
        <v>0.65947719531612148</v>
      </c>
      <c r="AO48" s="258">
        <f ca="1">(AO46/AO27)*100%</f>
        <v>0.6473264309435437</v>
      </c>
      <c r="AP48" s="258">
        <f ca="1">(AP46/AP27)*100%</f>
        <v>0.65590016651113425</v>
      </c>
      <c r="AQ48" s="258">
        <f ca="1">(AQ46/AQ27)*100%</f>
        <v>0.65894189319177743</v>
      </c>
      <c r="AR48" s="258">
        <f ca="1">(AR46/AR27)*100%</f>
        <v>0.66236166571591559</v>
      </c>
    </row>
    <row r="49" spans="1:45" ht="15.75" x14ac:dyDescent="0.25">
      <c r="A49" s="14"/>
      <c r="B49" s="14"/>
      <c r="C49" s="14"/>
      <c r="D49" s="181"/>
      <c r="E49" s="14"/>
      <c r="F49" s="182"/>
      <c r="G49" s="14"/>
      <c r="H49" s="14"/>
    </row>
    <row r="50" spans="1:45" ht="15.75" x14ac:dyDescent="0.25">
      <c r="A50" s="401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</row>
    <row r="51" spans="1:45" ht="15.75" x14ac:dyDescent="0.25">
      <c r="A51" s="401"/>
      <c r="B51" s="390"/>
      <c r="C51" s="390"/>
      <c r="D51" s="391"/>
      <c r="E51" s="402"/>
      <c r="F51" s="402"/>
      <c r="G51" s="402"/>
      <c r="H51" s="4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10"/>
    </row>
    <row r="52" spans="1:45" ht="15.75" x14ac:dyDescent="0.25">
      <c r="A52" s="401"/>
      <c r="B52" s="390"/>
      <c r="C52" s="390"/>
      <c r="D52" s="391"/>
      <c r="E52" s="402"/>
      <c r="F52" s="402"/>
      <c r="G52" s="402"/>
      <c r="H52" s="4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10"/>
    </row>
    <row r="53" spans="1:45" ht="15.75" x14ac:dyDescent="0.25">
      <c r="A53" s="401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</row>
    <row r="54" spans="1:45" ht="15.75" x14ac:dyDescent="0.25">
      <c r="A54" s="401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</row>
    <row r="55" spans="1:45" ht="15.75" x14ac:dyDescent="0.25">
      <c r="A55" s="401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</row>
    <row r="56" spans="1:45" ht="15.75" x14ac:dyDescent="0.25">
      <c r="A56" s="401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</row>
    <row r="57" spans="1:45" ht="15.75" x14ac:dyDescent="0.25">
      <c r="A57" s="14"/>
    </row>
    <row r="58" spans="1:45" ht="15.75" x14ac:dyDescent="0.25">
      <c r="A58" s="14"/>
    </row>
    <row r="59" spans="1:45" ht="15.75" x14ac:dyDescent="0.25">
      <c r="A59" s="14"/>
    </row>
    <row r="60" spans="1:45" ht="15.75" x14ac:dyDescent="0.25">
      <c r="A60" s="14"/>
    </row>
    <row r="61" spans="1:45" ht="15.75" x14ac:dyDescent="0.25">
      <c r="A61" s="14"/>
    </row>
    <row r="62" spans="1:45" ht="15.75" x14ac:dyDescent="0.25">
      <c r="A62" s="14"/>
    </row>
    <row r="63" spans="1:45" ht="15.75" x14ac:dyDescent="0.25">
      <c r="A63" s="14"/>
    </row>
    <row r="64" spans="1:45" ht="15.75" x14ac:dyDescent="0.25">
      <c r="A64" s="14"/>
    </row>
    <row r="65" spans="1:45" ht="15.75" x14ac:dyDescent="0.25">
      <c r="A65" s="14"/>
    </row>
    <row r="66" spans="1:45" ht="15.75" x14ac:dyDescent="0.25">
      <c r="A66" s="14"/>
    </row>
    <row r="67" spans="1:45" ht="15.75" x14ac:dyDescent="0.25">
      <c r="A67" s="14"/>
    </row>
    <row r="68" spans="1:45" ht="15.75" x14ac:dyDescent="0.25">
      <c r="A68" s="21"/>
    </row>
    <row r="69" spans="1:45" ht="15.75" x14ac:dyDescent="0.25">
      <c r="A69" s="14"/>
    </row>
    <row r="70" spans="1:45" ht="15.75" x14ac:dyDescent="0.25">
      <c r="A70" s="21"/>
    </row>
    <row r="71" spans="1:45" ht="15.75" x14ac:dyDescent="0.25">
      <c r="A71" s="180"/>
    </row>
    <row r="72" spans="1:45" ht="15.75" x14ac:dyDescent="0.25">
      <c r="A72" s="180"/>
      <c r="AS72" s="258"/>
    </row>
    <row r="73" spans="1:45" ht="15.75" x14ac:dyDescent="0.25">
      <c r="A73" s="14"/>
    </row>
  </sheetData>
  <mergeCells count="5">
    <mergeCell ref="B46:C46"/>
    <mergeCell ref="D7:D9"/>
    <mergeCell ref="D11:D13"/>
    <mergeCell ref="D15:D16"/>
    <mergeCell ref="D20:D2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CE3D-6746-4439-926F-68F16AEED275}">
  <dimension ref="A1:AR31"/>
  <sheetViews>
    <sheetView tabSelected="1" workbookViewId="0">
      <selection activeCell="M20" sqref="M20"/>
    </sheetView>
  </sheetViews>
  <sheetFormatPr defaultRowHeight="15" x14ac:dyDescent="0.25"/>
  <cols>
    <col min="3" max="3" width="27.42578125" customWidth="1"/>
    <col min="5" max="6" width="18.28515625" customWidth="1"/>
    <col min="7" max="7" width="18" customWidth="1"/>
    <col min="9" max="11" width="14.28515625" customWidth="1"/>
    <col min="12" max="12" width="15" customWidth="1"/>
    <col min="13" max="13" width="14.85546875" customWidth="1"/>
    <col min="14" max="14" width="15.42578125" customWidth="1"/>
    <col min="15" max="15" width="15.5703125" customWidth="1"/>
    <col min="16" max="16" width="14.85546875" customWidth="1"/>
    <col min="17" max="17" width="14.7109375" customWidth="1"/>
    <col min="18" max="18" width="15" customWidth="1"/>
    <col min="19" max="19" width="15.7109375" customWidth="1"/>
    <col min="20" max="20" width="15.42578125" customWidth="1"/>
    <col min="21" max="21" width="15.28515625" customWidth="1"/>
    <col min="22" max="28" width="15.42578125" customWidth="1"/>
    <col min="29" max="29" width="16.28515625" customWidth="1"/>
    <col min="30" max="30" width="16.140625" customWidth="1"/>
    <col min="31" max="31" width="15.42578125" customWidth="1"/>
    <col min="32" max="32" width="16.5703125" customWidth="1"/>
    <col min="33" max="34" width="15.28515625" customWidth="1"/>
    <col min="35" max="35" width="15.5703125" customWidth="1"/>
    <col min="36" max="36" width="15.85546875" customWidth="1"/>
    <col min="37" max="37" width="15.7109375" customWidth="1"/>
    <col min="38" max="38" width="15.85546875" customWidth="1"/>
    <col min="39" max="39" width="15.5703125" customWidth="1"/>
    <col min="40" max="40" width="16.140625" customWidth="1"/>
    <col min="41" max="41" width="16.28515625" customWidth="1"/>
    <col min="42" max="42" width="17" customWidth="1"/>
    <col min="43" max="43" width="18.140625" customWidth="1"/>
    <col min="44" max="44" width="17.5703125" customWidth="1"/>
  </cols>
  <sheetData>
    <row r="1" spans="1:44" ht="15.75" x14ac:dyDescent="0.25">
      <c r="A1" s="43"/>
      <c r="B1" s="43"/>
      <c r="C1" s="44"/>
      <c r="D1" s="44"/>
      <c r="E1" s="45"/>
      <c r="F1" s="45"/>
      <c r="G1" s="45"/>
      <c r="H1" s="45"/>
      <c r="I1" s="45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5.75" x14ac:dyDescent="0.25">
      <c r="A2" s="46"/>
      <c r="B2" s="15" t="s">
        <v>29</v>
      </c>
      <c r="C2" s="47"/>
      <c r="D2" s="47"/>
      <c r="E2" s="48"/>
      <c r="F2" s="48"/>
      <c r="G2" s="48"/>
      <c r="H2" s="48"/>
      <c r="I2" s="4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</row>
    <row r="3" spans="1:44" ht="15.75" x14ac:dyDescent="0.25">
      <c r="A3" s="46"/>
      <c r="B3" s="46"/>
      <c r="C3" s="47"/>
      <c r="D3" s="47"/>
      <c r="E3" s="48"/>
      <c r="F3" s="48"/>
      <c r="G3" s="4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</row>
    <row r="4" spans="1:44" ht="15.75" x14ac:dyDescent="0.25">
      <c r="A4" s="49"/>
      <c r="B4" s="50" t="s">
        <v>19</v>
      </c>
      <c r="C4" s="51"/>
      <c r="D4" s="52"/>
      <c r="E4" s="53" t="s">
        <v>11</v>
      </c>
      <c r="F4" s="54" t="s">
        <v>12</v>
      </c>
      <c r="G4" s="54" t="s">
        <v>13</v>
      </c>
      <c r="H4" s="55"/>
      <c r="I4" s="120">
        <v>1</v>
      </c>
      <c r="J4" s="121">
        <v>1</v>
      </c>
      <c r="K4" s="121">
        <v>1</v>
      </c>
      <c r="L4" s="121">
        <v>1</v>
      </c>
      <c r="M4" s="121">
        <v>1</v>
      </c>
      <c r="N4" s="121">
        <v>1</v>
      </c>
      <c r="O4" s="121">
        <v>1</v>
      </c>
      <c r="P4" s="121">
        <v>1</v>
      </c>
      <c r="Q4" s="121">
        <v>1</v>
      </c>
      <c r="R4" s="121">
        <v>1</v>
      </c>
      <c r="S4" s="121">
        <v>1</v>
      </c>
      <c r="T4" s="122">
        <v>1</v>
      </c>
      <c r="U4" s="120">
        <v>2</v>
      </c>
      <c r="V4" s="121">
        <v>2</v>
      </c>
      <c r="W4" s="121">
        <v>2</v>
      </c>
      <c r="X4" s="121">
        <v>2</v>
      </c>
      <c r="Y4" s="121">
        <v>2</v>
      </c>
      <c r="Z4" s="121">
        <v>2</v>
      </c>
      <c r="AA4" s="121">
        <v>2</v>
      </c>
      <c r="AB4" s="121">
        <v>2</v>
      </c>
      <c r="AC4" s="121">
        <v>2</v>
      </c>
      <c r="AD4" s="121">
        <v>2</v>
      </c>
      <c r="AE4" s="121">
        <v>2</v>
      </c>
      <c r="AF4" s="122">
        <v>2</v>
      </c>
      <c r="AG4" s="120">
        <v>3</v>
      </c>
      <c r="AH4" s="121">
        <v>3</v>
      </c>
      <c r="AI4" s="121">
        <v>3</v>
      </c>
      <c r="AJ4" s="121">
        <v>3</v>
      </c>
      <c r="AK4" s="121">
        <v>3</v>
      </c>
      <c r="AL4" s="121">
        <v>3</v>
      </c>
      <c r="AM4" s="121">
        <v>3</v>
      </c>
      <c r="AN4" s="121">
        <v>3</v>
      </c>
      <c r="AO4" s="121">
        <v>3</v>
      </c>
      <c r="AP4" s="121">
        <v>3</v>
      </c>
      <c r="AQ4" s="121">
        <v>3</v>
      </c>
      <c r="AR4" s="122">
        <v>3</v>
      </c>
    </row>
    <row r="5" spans="1:44" ht="15.75" x14ac:dyDescent="0.25">
      <c r="A5" s="49"/>
      <c r="B5" s="56"/>
      <c r="C5" s="81"/>
      <c r="D5" s="82"/>
      <c r="E5" s="57"/>
      <c r="F5" s="58"/>
      <c r="G5" s="58"/>
      <c r="H5" s="83"/>
      <c r="I5" s="79">
        <v>1</v>
      </c>
      <c r="J5" s="119">
        <v>2</v>
      </c>
      <c r="K5" s="119">
        <v>3</v>
      </c>
      <c r="L5" s="119">
        <v>4</v>
      </c>
      <c r="M5" s="119">
        <v>5</v>
      </c>
      <c r="N5" s="119">
        <v>6</v>
      </c>
      <c r="O5" s="119">
        <v>7</v>
      </c>
      <c r="P5" s="119">
        <v>8</v>
      </c>
      <c r="Q5" s="119">
        <v>9</v>
      </c>
      <c r="R5" s="119">
        <v>10</v>
      </c>
      <c r="S5" s="119">
        <v>11</v>
      </c>
      <c r="T5" s="80">
        <v>12</v>
      </c>
      <c r="U5" s="79">
        <v>13</v>
      </c>
      <c r="V5" s="119">
        <v>14</v>
      </c>
      <c r="W5" s="119">
        <v>15</v>
      </c>
      <c r="X5" s="119">
        <v>16</v>
      </c>
      <c r="Y5" s="119">
        <v>17</v>
      </c>
      <c r="Z5" s="119">
        <v>18</v>
      </c>
      <c r="AA5" s="119">
        <v>19</v>
      </c>
      <c r="AB5" s="119">
        <v>20</v>
      </c>
      <c r="AC5" s="119">
        <v>21</v>
      </c>
      <c r="AD5" s="119">
        <v>22</v>
      </c>
      <c r="AE5" s="119">
        <v>23</v>
      </c>
      <c r="AF5" s="80">
        <v>24</v>
      </c>
      <c r="AG5" s="119">
        <v>25</v>
      </c>
      <c r="AH5" s="119">
        <v>26</v>
      </c>
      <c r="AI5" s="119">
        <v>27</v>
      </c>
      <c r="AJ5" s="80">
        <v>28</v>
      </c>
      <c r="AK5" s="119">
        <v>29</v>
      </c>
      <c r="AL5" s="119">
        <v>30</v>
      </c>
      <c r="AM5" s="119">
        <v>31</v>
      </c>
      <c r="AN5" s="80">
        <v>32</v>
      </c>
      <c r="AO5" s="119">
        <v>33</v>
      </c>
      <c r="AP5" s="119">
        <v>34</v>
      </c>
      <c r="AQ5" s="119">
        <v>35</v>
      </c>
      <c r="AR5" s="80">
        <v>36</v>
      </c>
    </row>
    <row r="6" spans="1:44" ht="15.75" x14ac:dyDescent="0.25">
      <c r="A6" s="59"/>
      <c r="B6" s="88" t="s">
        <v>18</v>
      </c>
      <c r="C6" s="123"/>
      <c r="D6" s="124"/>
      <c r="E6" s="125">
        <f ca="1">SUM(I6:T6)</f>
        <v>249726400</v>
      </c>
      <c r="F6" s="125">
        <f ca="1">SUM(U6:AF6)</f>
        <v>840234400</v>
      </c>
      <c r="G6" s="125">
        <f ca="1">SUM(AG6:AR6)</f>
        <v>1699366400</v>
      </c>
      <c r="H6" s="92"/>
      <c r="I6" s="93">
        <f ca="1">Финмодель!I46</f>
        <v>5702400</v>
      </c>
      <c r="J6" s="94">
        <f ca="1">Финмодель!J46</f>
        <v>9458400</v>
      </c>
      <c r="K6" s="94">
        <f ca="1">Финмодель!K46</f>
        <v>12172800</v>
      </c>
      <c r="L6" s="94">
        <f ca="1">Финмодель!L46</f>
        <v>17904000</v>
      </c>
      <c r="M6" s="94">
        <f ca="1">Финмодель!M46</f>
        <v>22382400</v>
      </c>
      <c r="N6" s="94">
        <f ca="1">Финмодель!N46</f>
        <v>13984800</v>
      </c>
      <c r="O6" s="94">
        <f ca="1">Финмодель!O46</f>
        <v>19624000</v>
      </c>
      <c r="P6" s="94">
        <f ca="1">Финмодель!P46</f>
        <v>23376000</v>
      </c>
      <c r="Q6" s="94">
        <f ca="1">Финмодель!Q46</f>
        <v>23360000</v>
      </c>
      <c r="R6" s="94">
        <f ca="1">Финмодель!R46</f>
        <v>29685600</v>
      </c>
      <c r="S6" s="94">
        <f ca="1">Финмодель!S46</f>
        <v>33915200</v>
      </c>
      <c r="T6" s="95">
        <f ca="1">Финмодель!T46</f>
        <v>38160800</v>
      </c>
      <c r="U6" s="93">
        <f ca="1">Финмодель!U46</f>
        <v>35049600</v>
      </c>
      <c r="V6" s="94">
        <f ca="1">Финмодель!V46</f>
        <v>38804000</v>
      </c>
      <c r="W6" s="94">
        <f ca="1">Финмодель!W46</f>
        <v>38710400</v>
      </c>
      <c r="X6" s="94">
        <f ca="1">Финмодель!X46</f>
        <v>58661600</v>
      </c>
      <c r="Y6" s="94">
        <f ca="1">Финмодель!Y46</f>
        <v>63422400</v>
      </c>
      <c r="Z6" s="94">
        <f ca="1">Финмодель!Z46</f>
        <v>68199200</v>
      </c>
      <c r="AA6" s="94">
        <f ca="1">Финмодель!AA46</f>
        <v>77240000</v>
      </c>
      <c r="AB6" s="94">
        <f ca="1">Финмодель!AB46</f>
        <v>82262400</v>
      </c>
      <c r="AC6" s="94">
        <f ca="1">Финмодель!AC46</f>
        <v>83300800</v>
      </c>
      <c r="AD6" s="94">
        <f ca="1">Финмодель!AD46</f>
        <v>93052000</v>
      </c>
      <c r="AE6" s="94">
        <f ca="1">Финмодель!AE46</f>
        <v>98328000</v>
      </c>
      <c r="AF6" s="95">
        <f ca="1">Финмодель!AF46</f>
        <v>103204000</v>
      </c>
      <c r="AG6" s="93">
        <f ca="1">Финмодель!AG46</f>
        <v>76744000</v>
      </c>
      <c r="AH6" s="94">
        <f ca="1">Финмодель!AH46</f>
        <v>80832000</v>
      </c>
      <c r="AI6" s="94">
        <f ca="1">Финмодель!AI46</f>
        <v>81168000</v>
      </c>
      <c r="AJ6" s="94">
        <f ca="1">Финмодель!AJ46</f>
        <v>133768800</v>
      </c>
      <c r="AK6" s="94">
        <f ca="1">Финмодель!AK46</f>
        <v>139088000</v>
      </c>
      <c r="AL6" s="94">
        <f ca="1">Финмодель!AL46</f>
        <v>145159200</v>
      </c>
      <c r="AM6" s="94">
        <f ca="1">Финмодель!AM46</f>
        <v>157545600</v>
      </c>
      <c r="AN6" s="94">
        <f ca="1">Финмодель!AN46</f>
        <v>163606400</v>
      </c>
      <c r="AO6" s="94">
        <f ca="1">Финмодель!AO46</f>
        <v>165683200</v>
      </c>
      <c r="AP6" s="94">
        <f ca="1">Финмодель!AP46</f>
        <v>179228000</v>
      </c>
      <c r="AQ6" s="94">
        <f ca="1">Финмодель!AQ46</f>
        <v>184958400</v>
      </c>
      <c r="AR6" s="95">
        <f ca="1">Финмодель!AR46</f>
        <v>191584800</v>
      </c>
    </row>
    <row r="7" spans="1:44" ht="15.75" x14ac:dyDescent="0.25">
      <c r="A7" s="49"/>
      <c r="B7" s="88" t="s">
        <v>20</v>
      </c>
      <c r="C7" s="62"/>
      <c r="D7" s="63">
        <v>0.1</v>
      </c>
      <c r="E7" s="96">
        <f>SUM(I7:T7)</f>
        <v>800000</v>
      </c>
      <c r="F7" s="97">
        <f>SUM(U7:AF7)</f>
        <v>1200000</v>
      </c>
      <c r="G7" s="97">
        <f>SUM(AG7:AR7)</f>
        <v>1200000</v>
      </c>
      <c r="H7" s="98"/>
      <c r="I7" s="24"/>
      <c r="J7" s="13"/>
      <c r="K7" s="13"/>
      <c r="L7" s="13"/>
      <c r="M7" s="13">
        <v>100000</v>
      </c>
      <c r="N7" s="13">
        <v>100000</v>
      </c>
      <c r="O7" s="13">
        <v>100000</v>
      </c>
      <c r="P7" s="13">
        <v>100000</v>
      </c>
      <c r="Q7" s="13">
        <v>100000</v>
      </c>
      <c r="R7" s="13">
        <v>100000</v>
      </c>
      <c r="S7" s="13">
        <v>100000</v>
      </c>
      <c r="T7" s="25">
        <v>100000</v>
      </c>
      <c r="U7" s="24">
        <v>100000</v>
      </c>
      <c r="V7" s="13">
        <v>100000</v>
      </c>
      <c r="W7" s="13">
        <v>100000</v>
      </c>
      <c r="X7" s="13">
        <v>100000</v>
      </c>
      <c r="Y7" s="13">
        <v>100000</v>
      </c>
      <c r="Z7" s="13">
        <v>100000</v>
      </c>
      <c r="AA7" s="13">
        <v>100000</v>
      </c>
      <c r="AB7" s="13">
        <v>100000</v>
      </c>
      <c r="AC7" s="13">
        <v>100000</v>
      </c>
      <c r="AD7" s="13">
        <v>100000</v>
      </c>
      <c r="AE7" s="13">
        <v>100000</v>
      </c>
      <c r="AF7" s="25">
        <v>100000</v>
      </c>
      <c r="AG7" s="24">
        <v>100000</v>
      </c>
      <c r="AH7" s="13">
        <v>100000</v>
      </c>
      <c r="AI7" s="13">
        <v>100000</v>
      </c>
      <c r="AJ7" s="13">
        <v>100000</v>
      </c>
      <c r="AK7" s="13">
        <v>100000</v>
      </c>
      <c r="AL7" s="13">
        <v>100000</v>
      </c>
      <c r="AM7" s="13">
        <v>100000</v>
      </c>
      <c r="AN7" s="13">
        <v>100000</v>
      </c>
      <c r="AO7" s="13">
        <v>100000</v>
      </c>
      <c r="AP7" s="13">
        <v>100000</v>
      </c>
      <c r="AQ7" s="13">
        <v>100000</v>
      </c>
      <c r="AR7" s="25">
        <v>100000</v>
      </c>
    </row>
    <row r="8" spans="1:44" ht="15.75" x14ac:dyDescent="0.25">
      <c r="A8" s="59"/>
      <c r="B8" s="60" t="s">
        <v>21</v>
      </c>
      <c r="C8" s="61"/>
      <c r="D8" s="64"/>
      <c r="E8" s="99">
        <f ca="1">SUM(I8:T8)</f>
        <v>249726400</v>
      </c>
      <c r="F8" s="99">
        <f ca="1">SUM(U8:AF8)</f>
        <v>840234400</v>
      </c>
      <c r="G8" s="99">
        <f ca="1">SUM(AG8:AR8)</f>
        <v>1699366400</v>
      </c>
      <c r="H8" s="100"/>
      <c r="I8" s="101">
        <f ca="1">Финмодель!I46</f>
        <v>5702400</v>
      </c>
      <c r="J8" s="102">
        <f ca="1">Финмодель!J46</f>
        <v>9458400</v>
      </c>
      <c r="K8" s="102">
        <f ca="1">Финмодель!K46</f>
        <v>12172800</v>
      </c>
      <c r="L8" s="102">
        <f ca="1">Финмодель!L46</f>
        <v>17904000</v>
      </c>
      <c r="M8" s="102">
        <f ca="1">Финмодель!M46</f>
        <v>22382400</v>
      </c>
      <c r="N8" s="102">
        <f ca="1">Финмодель!N46</f>
        <v>13984800</v>
      </c>
      <c r="O8" s="102">
        <f ca="1">Финмодель!O46</f>
        <v>19624000</v>
      </c>
      <c r="P8" s="102">
        <f ca="1">Финмодель!P46</f>
        <v>23376000</v>
      </c>
      <c r="Q8" s="102">
        <f ca="1">Финмодель!Q46</f>
        <v>23360000</v>
      </c>
      <c r="R8" s="102">
        <f ca="1">Финмодель!R46</f>
        <v>29685600</v>
      </c>
      <c r="S8" s="102">
        <f ca="1">Финмодель!S46</f>
        <v>33915200</v>
      </c>
      <c r="T8" s="103">
        <f ca="1">Финмодель!T46</f>
        <v>38160800</v>
      </c>
      <c r="U8" s="101">
        <f ca="1">Финмодель!U46</f>
        <v>35049600</v>
      </c>
      <c r="V8" s="102">
        <f ca="1">Финмодель!V46</f>
        <v>38804000</v>
      </c>
      <c r="W8" s="102">
        <f ca="1">Финмодель!W46</f>
        <v>38710400</v>
      </c>
      <c r="X8" s="102">
        <f ca="1">Финмодель!X46</f>
        <v>58661600</v>
      </c>
      <c r="Y8" s="102">
        <f ca="1">Финмодель!Y46</f>
        <v>63422400</v>
      </c>
      <c r="Z8" s="102">
        <f ca="1">Финмодель!Z46</f>
        <v>68199200</v>
      </c>
      <c r="AA8" s="102">
        <f ca="1">Финмодель!AA46</f>
        <v>77240000</v>
      </c>
      <c r="AB8" s="102">
        <f ca="1">Финмодель!AB46</f>
        <v>82262400</v>
      </c>
      <c r="AC8" s="102">
        <f ca="1">Финмодель!AC46</f>
        <v>83300800</v>
      </c>
      <c r="AD8" s="102">
        <f ca="1">Финмодель!AD46</f>
        <v>93052000</v>
      </c>
      <c r="AE8" s="102">
        <f ca="1">Финмодель!AE46</f>
        <v>98328000</v>
      </c>
      <c r="AF8" s="103">
        <f ca="1">Финмодель!AF46</f>
        <v>103204000</v>
      </c>
      <c r="AG8" s="102">
        <f ca="1">Финмодель!AG46</f>
        <v>76744000</v>
      </c>
      <c r="AH8" s="102">
        <f ca="1">Финмодель!AH46</f>
        <v>80832000</v>
      </c>
      <c r="AI8" s="102">
        <f ca="1">Финмодель!AI46</f>
        <v>81168000</v>
      </c>
      <c r="AJ8" s="102">
        <f ca="1">Финмодель!AJ46</f>
        <v>133768800</v>
      </c>
      <c r="AK8" s="102">
        <f ca="1">Финмодель!AK46</f>
        <v>139088000</v>
      </c>
      <c r="AL8" s="102">
        <f ca="1">Финмодель!AL46</f>
        <v>145159200</v>
      </c>
      <c r="AM8" s="102">
        <f ca="1">Финмодель!AM46</f>
        <v>157545600</v>
      </c>
      <c r="AN8" s="102">
        <f ca="1">Финмодель!AN46</f>
        <v>163606400</v>
      </c>
      <c r="AO8" s="102">
        <f ca="1">Финмодель!AO46</f>
        <v>165683200</v>
      </c>
      <c r="AP8" s="102">
        <f ca="1">Финмодель!AP46</f>
        <v>179228000</v>
      </c>
      <c r="AQ8" s="102">
        <f ca="1">Финмодель!AQ46</f>
        <v>184958400</v>
      </c>
      <c r="AR8" s="103">
        <f ca="1">Финмодель!AR46</f>
        <v>191584800</v>
      </c>
    </row>
    <row r="9" spans="1:44" ht="15.75" x14ac:dyDescent="0.25">
      <c r="A9" s="49"/>
      <c r="B9" s="84"/>
      <c r="C9" s="85"/>
      <c r="D9" s="86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104"/>
    </row>
    <row r="10" spans="1:44" ht="15.75" x14ac:dyDescent="0.25">
      <c r="A10" s="59"/>
      <c r="B10" s="66" t="s">
        <v>22</v>
      </c>
      <c r="C10" s="67"/>
      <c r="D10" s="68"/>
      <c r="E10" s="96">
        <f ca="1">SUM(I10:T10)</f>
        <v>0</v>
      </c>
      <c r="F10" s="97">
        <f ca="1">SUM(U10:AF10)</f>
        <v>0</v>
      </c>
      <c r="G10" s="97">
        <f ca="1">SUM(AG10:AR10)</f>
        <v>0</v>
      </c>
      <c r="H10" s="261">
        <v>0</v>
      </c>
      <c r="I10" s="105">
        <f ca="1">I8*$H$10</f>
        <v>0</v>
      </c>
      <c r="J10" s="105">
        <f t="shared" ref="J10:AR10" ca="1" si="0">J8*$H$10</f>
        <v>0</v>
      </c>
      <c r="K10" s="105">
        <f t="shared" ca="1" si="0"/>
        <v>0</v>
      </c>
      <c r="L10" s="105">
        <f t="shared" ca="1" si="0"/>
        <v>0</v>
      </c>
      <c r="M10" s="105">
        <f t="shared" ca="1" si="0"/>
        <v>0</v>
      </c>
      <c r="N10" s="105">
        <f t="shared" ca="1" si="0"/>
        <v>0</v>
      </c>
      <c r="O10" s="105">
        <f t="shared" ca="1" si="0"/>
        <v>0</v>
      </c>
      <c r="P10" s="105">
        <f t="shared" ca="1" si="0"/>
        <v>0</v>
      </c>
      <c r="Q10" s="105">
        <f t="shared" ca="1" si="0"/>
        <v>0</v>
      </c>
      <c r="R10" s="105">
        <f t="shared" ca="1" si="0"/>
        <v>0</v>
      </c>
      <c r="S10" s="105">
        <f t="shared" ca="1" si="0"/>
        <v>0</v>
      </c>
      <c r="T10" s="105">
        <f t="shared" ca="1" si="0"/>
        <v>0</v>
      </c>
      <c r="U10" s="105">
        <f t="shared" ca="1" si="0"/>
        <v>0</v>
      </c>
      <c r="V10" s="105">
        <f t="shared" ca="1" si="0"/>
        <v>0</v>
      </c>
      <c r="W10" s="105">
        <f t="shared" ca="1" si="0"/>
        <v>0</v>
      </c>
      <c r="X10" s="105">
        <f t="shared" ca="1" si="0"/>
        <v>0</v>
      </c>
      <c r="Y10" s="105">
        <f t="shared" ca="1" si="0"/>
        <v>0</v>
      </c>
      <c r="Z10" s="105">
        <f t="shared" ca="1" si="0"/>
        <v>0</v>
      </c>
      <c r="AA10" s="105">
        <f t="shared" ca="1" si="0"/>
        <v>0</v>
      </c>
      <c r="AB10" s="105">
        <f t="shared" ca="1" si="0"/>
        <v>0</v>
      </c>
      <c r="AC10" s="105">
        <f t="shared" ca="1" si="0"/>
        <v>0</v>
      </c>
      <c r="AD10" s="105">
        <f t="shared" ca="1" si="0"/>
        <v>0</v>
      </c>
      <c r="AE10" s="105">
        <f t="shared" ca="1" si="0"/>
        <v>0</v>
      </c>
      <c r="AF10" s="105">
        <f t="shared" ca="1" si="0"/>
        <v>0</v>
      </c>
      <c r="AG10" s="105">
        <f t="shared" ca="1" si="0"/>
        <v>0</v>
      </c>
      <c r="AH10" s="105">
        <f t="shared" ca="1" si="0"/>
        <v>0</v>
      </c>
      <c r="AI10" s="105">
        <f t="shared" ca="1" si="0"/>
        <v>0</v>
      </c>
      <c r="AJ10" s="105">
        <f t="shared" ca="1" si="0"/>
        <v>0</v>
      </c>
      <c r="AK10" s="105">
        <f t="shared" ca="1" si="0"/>
        <v>0</v>
      </c>
      <c r="AL10" s="105">
        <f t="shared" ca="1" si="0"/>
        <v>0</v>
      </c>
      <c r="AM10" s="105">
        <f t="shared" ca="1" si="0"/>
        <v>0</v>
      </c>
      <c r="AN10" s="105">
        <f t="shared" ca="1" si="0"/>
        <v>0</v>
      </c>
      <c r="AO10" s="105">
        <f t="shared" ca="1" si="0"/>
        <v>0</v>
      </c>
      <c r="AP10" s="105">
        <f t="shared" ca="1" si="0"/>
        <v>0</v>
      </c>
      <c r="AQ10" s="105">
        <f t="shared" ca="1" si="0"/>
        <v>0</v>
      </c>
      <c r="AR10" s="96">
        <f t="shared" ca="1" si="0"/>
        <v>0</v>
      </c>
    </row>
    <row r="11" spans="1:44" ht="15.75" x14ac:dyDescent="0.25">
      <c r="A11" s="59"/>
      <c r="B11" s="89" t="s">
        <v>23</v>
      </c>
      <c r="C11" s="90"/>
      <c r="D11" s="91"/>
      <c r="E11" s="117">
        <f ca="1">SUM(I11:T11)</f>
        <v>49945280</v>
      </c>
      <c r="F11" s="118">
        <f ca="1">SUM(U11:AF11)</f>
        <v>168046880</v>
      </c>
      <c r="G11" s="118">
        <f ca="1">SUM(AG11:AR11)</f>
        <v>339873280</v>
      </c>
      <c r="H11" s="261">
        <v>0.2</v>
      </c>
      <c r="I11" s="106">
        <f ca="1">I8*$H$11</f>
        <v>1140480</v>
      </c>
      <c r="J11" s="106">
        <f t="shared" ref="J11:AR11" ca="1" si="1">J8*$H$11</f>
        <v>1891680</v>
      </c>
      <c r="K11" s="106">
        <f t="shared" ca="1" si="1"/>
        <v>2434560</v>
      </c>
      <c r="L11" s="106">
        <f t="shared" ca="1" si="1"/>
        <v>3580800</v>
      </c>
      <c r="M11" s="106">
        <f t="shared" ca="1" si="1"/>
        <v>4476480</v>
      </c>
      <c r="N11" s="106">
        <f t="shared" ca="1" si="1"/>
        <v>2796960</v>
      </c>
      <c r="O11" s="106">
        <f t="shared" ca="1" si="1"/>
        <v>3924800</v>
      </c>
      <c r="P11" s="106">
        <f t="shared" ca="1" si="1"/>
        <v>4675200</v>
      </c>
      <c r="Q11" s="106">
        <f t="shared" ca="1" si="1"/>
        <v>4672000</v>
      </c>
      <c r="R11" s="106">
        <f t="shared" ca="1" si="1"/>
        <v>5937120</v>
      </c>
      <c r="S11" s="106">
        <f t="shared" ca="1" si="1"/>
        <v>6783040</v>
      </c>
      <c r="T11" s="106">
        <f t="shared" ca="1" si="1"/>
        <v>7632160</v>
      </c>
      <c r="U11" s="106">
        <f t="shared" ca="1" si="1"/>
        <v>7009920</v>
      </c>
      <c r="V11" s="106">
        <f t="shared" ca="1" si="1"/>
        <v>7760800</v>
      </c>
      <c r="W11" s="106">
        <f t="shared" ca="1" si="1"/>
        <v>7742080</v>
      </c>
      <c r="X11" s="106">
        <f t="shared" ca="1" si="1"/>
        <v>11732320</v>
      </c>
      <c r="Y11" s="106">
        <f t="shared" ca="1" si="1"/>
        <v>12684480</v>
      </c>
      <c r="Z11" s="106">
        <f t="shared" ca="1" si="1"/>
        <v>13639840</v>
      </c>
      <c r="AA11" s="106">
        <f t="shared" ca="1" si="1"/>
        <v>15448000</v>
      </c>
      <c r="AB11" s="106">
        <f t="shared" ca="1" si="1"/>
        <v>16452480</v>
      </c>
      <c r="AC11" s="106">
        <f t="shared" ca="1" si="1"/>
        <v>16660160</v>
      </c>
      <c r="AD11" s="106">
        <f t="shared" ca="1" si="1"/>
        <v>18610400</v>
      </c>
      <c r="AE11" s="106">
        <f t="shared" ca="1" si="1"/>
        <v>19665600</v>
      </c>
      <c r="AF11" s="106">
        <f t="shared" ca="1" si="1"/>
        <v>20640800</v>
      </c>
      <c r="AG11" s="106">
        <f t="shared" ca="1" si="1"/>
        <v>15348800</v>
      </c>
      <c r="AH11" s="106">
        <f t="shared" ca="1" si="1"/>
        <v>16166400</v>
      </c>
      <c r="AI11" s="106">
        <f t="shared" ca="1" si="1"/>
        <v>16233600</v>
      </c>
      <c r="AJ11" s="106">
        <f t="shared" ca="1" si="1"/>
        <v>26753760</v>
      </c>
      <c r="AK11" s="106">
        <f t="shared" ca="1" si="1"/>
        <v>27817600</v>
      </c>
      <c r="AL11" s="106">
        <f t="shared" ca="1" si="1"/>
        <v>29031840</v>
      </c>
      <c r="AM11" s="106">
        <f t="shared" ca="1" si="1"/>
        <v>31509120</v>
      </c>
      <c r="AN11" s="106">
        <f t="shared" ca="1" si="1"/>
        <v>32721280</v>
      </c>
      <c r="AO11" s="106">
        <f t="shared" ca="1" si="1"/>
        <v>33136640</v>
      </c>
      <c r="AP11" s="106">
        <f t="shared" ca="1" si="1"/>
        <v>35845600</v>
      </c>
      <c r="AQ11" s="106">
        <f t="shared" ca="1" si="1"/>
        <v>36991680</v>
      </c>
      <c r="AR11" s="277">
        <f t="shared" ca="1" si="1"/>
        <v>38316960</v>
      </c>
    </row>
    <row r="12" spans="1:44" ht="15.75" x14ac:dyDescent="0.25">
      <c r="A12" s="49"/>
      <c r="B12" s="69"/>
      <c r="C12" s="70"/>
      <c r="D12" s="70"/>
      <c r="E12" s="65"/>
      <c r="F12" s="65"/>
      <c r="G12" s="65"/>
      <c r="H12" s="87"/>
      <c r="I12" s="65" t="str">
        <f ca="1">IF(I13&gt;$E$17,"Ок","-")</f>
        <v>-</v>
      </c>
      <c r="J12" s="65" t="str">
        <f t="shared" ref="J12:AR12" ca="1" si="2">IF(J13&gt;$E$17,"Ок","-")</f>
        <v>-</v>
      </c>
      <c r="K12" s="65" t="str">
        <f t="shared" ca="1" si="2"/>
        <v>-</v>
      </c>
      <c r="L12" s="65" t="str">
        <f t="shared" ca="1" si="2"/>
        <v>-</v>
      </c>
      <c r="M12" s="65" t="str">
        <f t="shared" ca="1" si="2"/>
        <v>-</v>
      </c>
      <c r="N12" s="65" t="str">
        <f t="shared" ca="1" si="2"/>
        <v>-</v>
      </c>
      <c r="O12" s="65" t="str">
        <f t="shared" ca="1" si="2"/>
        <v>Ок</v>
      </c>
      <c r="P12" s="65" t="str">
        <f t="shared" ca="1" si="2"/>
        <v>Ок</v>
      </c>
      <c r="Q12" s="65" t="str">
        <f t="shared" ca="1" si="2"/>
        <v>Ок</v>
      </c>
      <c r="R12" s="65" t="str">
        <f t="shared" ca="1" si="2"/>
        <v>Ок</v>
      </c>
      <c r="S12" s="65" t="str">
        <f t="shared" ca="1" si="2"/>
        <v>Ок</v>
      </c>
      <c r="T12" s="65" t="str">
        <f t="shared" ca="1" si="2"/>
        <v>Ок</v>
      </c>
      <c r="U12" s="65" t="str">
        <f t="shared" ca="1" si="2"/>
        <v>Ок</v>
      </c>
      <c r="V12" s="65" t="str">
        <f t="shared" ca="1" si="2"/>
        <v>Ок</v>
      </c>
      <c r="W12" s="65" t="str">
        <f t="shared" ca="1" si="2"/>
        <v>Ок</v>
      </c>
      <c r="X12" s="65" t="str">
        <f t="shared" ca="1" si="2"/>
        <v>Ок</v>
      </c>
      <c r="Y12" s="65" t="str">
        <f t="shared" ca="1" si="2"/>
        <v>Ок</v>
      </c>
      <c r="Z12" s="65" t="str">
        <f t="shared" ca="1" si="2"/>
        <v>Ок</v>
      </c>
      <c r="AA12" s="65" t="str">
        <f t="shared" ca="1" si="2"/>
        <v>Ок</v>
      </c>
      <c r="AB12" s="65" t="str">
        <f t="shared" ca="1" si="2"/>
        <v>Ок</v>
      </c>
      <c r="AC12" s="65" t="str">
        <f t="shared" ca="1" si="2"/>
        <v>Ок</v>
      </c>
      <c r="AD12" s="65" t="str">
        <f t="shared" ca="1" si="2"/>
        <v>Ок</v>
      </c>
      <c r="AE12" s="65" t="str">
        <f t="shared" ca="1" si="2"/>
        <v>Ок</v>
      </c>
      <c r="AF12" s="65" t="str">
        <f t="shared" ca="1" si="2"/>
        <v>Ок</v>
      </c>
      <c r="AG12" s="65" t="str">
        <f t="shared" ca="1" si="2"/>
        <v>Ок</v>
      </c>
      <c r="AH12" s="65" t="str">
        <f t="shared" ca="1" si="2"/>
        <v>Ок</v>
      </c>
      <c r="AI12" s="65" t="str">
        <f t="shared" ca="1" si="2"/>
        <v>Ок</v>
      </c>
      <c r="AJ12" s="65" t="str">
        <f t="shared" ca="1" si="2"/>
        <v>Ок</v>
      </c>
      <c r="AK12" s="65" t="str">
        <f t="shared" ca="1" si="2"/>
        <v>Ок</v>
      </c>
      <c r="AL12" s="65" t="str">
        <f t="shared" ca="1" si="2"/>
        <v>Ок</v>
      </c>
      <c r="AM12" s="65" t="str">
        <f t="shared" ca="1" si="2"/>
        <v>Ок</v>
      </c>
      <c r="AN12" s="65" t="str">
        <f t="shared" ca="1" si="2"/>
        <v>Ок</v>
      </c>
      <c r="AO12" s="65" t="str">
        <f t="shared" ca="1" si="2"/>
        <v>Ок</v>
      </c>
      <c r="AP12" s="65" t="str">
        <f t="shared" ca="1" si="2"/>
        <v>Ок</v>
      </c>
      <c r="AQ12" s="65" t="str">
        <f t="shared" ca="1" si="2"/>
        <v>Ок</v>
      </c>
      <c r="AR12" s="65" t="str">
        <f t="shared" ca="1" si="2"/>
        <v>Ок</v>
      </c>
    </row>
    <row r="13" spans="1:44" x14ac:dyDescent="0.25">
      <c r="B13" s="151" t="s">
        <v>37</v>
      </c>
      <c r="I13" s="150">
        <f ca="1">I11</f>
        <v>1140480</v>
      </c>
      <c r="J13" s="150">
        <f ca="1">SUM($I$11:J11)</f>
        <v>3032160</v>
      </c>
      <c r="K13" s="150">
        <f ca="1">SUM($I$11:K11)</f>
        <v>5466720</v>
      </c>
      <c r="L13" s="150">
        <f ca="1">SUM($I$11:L11)</f>
        <v>9047520</v>
      </c>
      <c r="M13" s="150">
        <f ca="1">SUM($I$11:M11)</f>
        <v>13524000</v>
      </c>
      <c r="N13" s="150">
        <f ca="1">SUM($I$11:N11)</f>
        <v>16320960</v>
      </c>
      <c r="O13" s="150">
        <f ca="1">SUM($I$11:O11)</f>
        <v>20245760</v>
      </c>
      <c r="P13" s="150">
        <f ca="1">SUM($I$11:P11)</f>
        <v>24920960</v>
      </c>
      <c r="Q13" s="150">
        <f ca="1">SUM($I$11:Q11)</f>
        <v>29592960</v>
      </c>
      <c r="R13" s="150">
        <f ca="1">SUM($I$11:R11)</f>
        <v>35530080</v>
      </c>
      <c r="S13" s="150">
        <f ca="1">SUM($I$11:S11)</f>
        <v>42313120</v>
      </c>
      <c r="T13" s="150">
        <f ca="1">SUM($I$11:T11)</f>
        <v>49945280</v>
      </c>
      <c r="U13" s="150">
        <f ca="1">SUM($I$11:U11)</f>
        <v>56955200</v>
      </c>
      <c r="V13" s="150">
        <f ca="1">SUM($I$11:V11)</f>
        <v>64716000</v>
      </c>
      <c r="W13" s="150">
        <f ca="1">SUM($I$11:W11)</f>
        <v>72458080</v>
      </c>
      <c r="X13" s="150">
        <f ca="1">SUM($I$11:X11)</f>
        <v>84190400</v>
      </c>
      <c r="Y13" s="150">
        <f ca="1">SUM($I$11:Y11)</f>
        <v>96874880</v>
      </c>
      <c r="Z13" s="150">
        <f ca="1">SUM($I$11:Z11)</f>
        <v>110514720</v>
      </c>
      <c r="AA13" s="150">
        <f ca="1">SUM($I$11:AA11)</f>
        <v>125962720</v>
      </c>
      <c r="AB13" s="150">
        <f ca="1">SUM($I$11:AB11)</f>
        <v>142415200</v>
      </c>
      <c r="AC13" s="150">
        <f ca="1">SUM($I$11:AC11)</f>
        <v>159075360</v>
      </c>
      <c r="AD13" s="150">
        <f ca="1">SUM($I$11:AD11)</f>
        <v>177685760</v>
      </c>
      <c r="AE13" s="150">
        <f ca="1">SUM($I$11:AE11)</f>
        <v>197351360</v>
      </c>
      <c r="AF13" s="150">
        <f ca="1">SUM($I$11:AF11)</f>
        <v>217992160</v>
      </c>
      <c r="AG13" s="150">
        <f ca="1">SUM($I$11:AG11)</f>
        <v>233340960</v>
      </c>
      <c r="AH13" s="150">
        <f ca="1">SUM($I$11:AH11)</f>
        <v>249507360</v>
      </c>
      <c r="AI13" s="150">
        <f ca="1">SUM($I$11:AI11)</f>
        <v>265740960</v>
      </c>
      <c r="AJ13" s="150">
        <f ca="1">SUM($I$11:AJ11)</f>
        <v>292494720</v>
      </c>
      <c r="AK13" s="150">
        <f ca="1">SUM($I$11:AK11)</f>
        <v>320312320</v>
      </c>
      <c r="AL13" s="150">
        <f ca="1">SUM($I$11:AL11)</f>
        <v>349344160</v>
      </c>
      <c r="AM13" s="150">
        <f ca="1">SUM($I$11:AM11)</f>
        <v>380853280</v>
      </c>
      <c r="AN13" s="150">
        <f ca="1">SUM($I$11:AN11)</f>
        <v>413574560</v>
      </c>
      <c r="AO13" s="150">
        <f ca="1">SUM($I$11:AO11)</f>
        <v>446711200</v>
      </c>
      <c r="AP13" s="150">
        <f ca="1">SUM($I$11:AP11)</f>
        <v>482556800</v>
      </c>
      <c r="AQ13" s="150">
        <f ca="1">SUM($I$11:AQ11)</f>
        <v>519548480</v>
      </c>
      <c r="AR13" s="150">
        <f ca="1">SUM($I$11:AR11)</f>
        <v>557865440</v>
      </c>
    </row>
    <row r="14" spans="1:44" ht="15.75" x14ac:dyDescent="0.25">
      <c r="A14" s="43"/>
      <c r="B14" s="43"/>
      <c r="C14" s="44"/>
      <c r="D14" s="44"/>
      <c r="E14" s="45"/>
      <c r="F14" s="45"/>
      <c r="G14" s="45"/>
      <c r="H14" s="45"/>
      <c r="I14" s="45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15.75" x14ac:dyDescent="0.25">
      <c r="A15" s="46"/>
      <c r="B15" s="15" t="s">
        <v>30</v>
      </c>
      <c r="C15" s="47"/>
      <c r="D15" s="47"/>
      <c r="E15" s="48"/>
      <c r="F15" s="48"/>
      <c r="G15" s="48"/>
      <c r="H15" s="48"/>
      <c r="I15" s="48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</row>
    <row r="16" spans="1:44" ht="15.75" x14ac:dyDescent="0.25">
      <c r="A16" s="46"/>
      <c r="B16" s="46"/>
      <c r="C16" s="47"/>
      <c r="D16" s="47"/>
      <c r="E16" s="48"/>
      <c r="F16" s="48"/>
      <c r="G16" s="48"/>
      <c r="H16" s="48"/>
      <c r="I16" s="48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</row>
    <row r="17" spans="1:44" ht="15.75" x14ac:dyDescent="0.25">
      <c r="A17" s="46"/>
      <c r="B17" s="114" t="s">
        <v>24</v>
      </c>
      <c r="C17" s="115"/>
      <c r="D17" s="115"/>
      <c r="E17" s="116">
        <f>beta!D23</f>
        <v>20000000</v>
      </c>
      <c r="F17" s="48"/>
      <c r="G17" s="48"/>
      <c r="H17" s="48"/>
      <c r="I17" s="48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</row>
    <row r="18" spans="1:44" ht="15.75" x14ac:dyDescent="0.25">
      <c r="A18" s="46"/>
      <c r="B18" s="112" t="s">
        <v>25</v>
      </c>
      <c r="C18" s="113"/>
      <c r="D18" s="113"/>
      <c r="E18" s="20">
        <f ca="1">COUNTIFS(12:12,"-")+1</f>
        <v>7</v>
      </c>
      <c r="F18" s="48"/>
      <c r="G18" s="48"/>
      <c r="H18" s="48"/>
      <c r="I18" s="48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</row>
    <row r="19" spans="1:44" ht="15.75" x14ac:dyDescent="0.25">
      <c r="A19" s="46"/>
      <c r="B19" s="46"/>
      <c r="C19" s="47"/>
      <c r="D19" s="47"/>
      <c r="E19" s="48"/>
      <c r="F19" s="48"/>
      <c r="G19" s="48"/>
      <c r="H19" s="48"/>
      <c r="I19" s="4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</row>
    <row r="20" spans="1:44" ht="15.75" x14ac:dyDescent="0.25">
      <c r="A20" s="46"/>
      <c r="B20" s="46"/>
      <c r="C20" s="47"/>
      <c r="D20" s="47"/>
      <c r="E20" s="48"/>
      <c r="F20" s="48"/>
      <c r="G20" s="48"/>
      <c r="H20" s="48"/>
      <c r="I20" s="4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</row>
    <row r="21" spans="1:44" ht="15.75" x14ac:dyDescent="0.25">
      <c r="A21" s="46"/>
      <c r="B21" s="46"/>
      <c r="C21" s="47"/>
      <c r="D21" s="47"/>
      <c r="E21" s="48"/>
      <c r="F21" s="48"/>
      <c r="G21" s="48"/>
      <c r="H21" s="48"/>
      <c r="I21" s="48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</row>
    <row r="22" spans="1:44" ht="15.75" x14ac:dyDescent="0.25">
      <c r="A22" s="46"/>
      <c r="B22" s="46"/>
      <c r="C22" s="47"/>
      <c r="D22" s="47"/>
      <c r="E22" s="48"/>
      <c r="F22" s="48"/>
      <c r="G22" s="48"/>
      <c r="H22" s="48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</row>
    <row r="23" spans="1:44" ht="15.75" x14ac:dyDescent="0.25">
      <c r="A23" s="43"/>
      <c r="B23" s="43"/>
      <c r="C23" s="44"/>
      <c r="D23" s="44"/>
      <c r="E23" s="45"/>
      <c r="F23" s="45"/>
      <c r="G23" s="45"/>
      <c r="H23" s="45"/>
      <c r="I23" s="45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ht="15.75" x14ac:dyDescent="0.25">
      <c r="A24" s="46"/>
      <c r="B24" s="15" t="s">
        <v>31</v>
      </c>
      <c r="C24" s="47"/>
      <c r="D24" s="47"/>
      <c r="E24" s="48"/>
      <c r="F24" s="48"/>
      <c r="G24" s="48"/>
      <c r="H24" s="48"/>
      <c r="I24" s="4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</row>
    <row r="25" spans="1:44" ht="15.75" x14ac:dyDescent="0.25">
      <c r="A25" s="46"/>
      <c r="B25" s="46"/>
      <c r="C25" s="46"/>
      <c r="D25" s="47"/>
      <c r="E25" s="47"/>
      <c r="F25" s="48"/>
      <c r="G25" s="48"/>
      <c r="H25" s="48"/>
      <c r="I25" s="48"/>
      <c r="J25" s="48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</row>
    <row r="26" spans="1:44" ht="15.75" x14ac:dyDescent="0.25">
      <c r="A26" s="46"/>
      <c r="B26" s="109"/>
      <c r="C26" s="110" t="s">
        <v>23</v>
      </c>
      <c r="D26" s="111" t="s">
        <v>26</v>
      </c>
      <c r="E26" s="48"/>
      <c r="F26" s="48"/>
      <c r="G26" s="48"/>
      <c r="H26" s="48"/>
      <c r="I26" s="4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</row>
    <row r="27" spans="1:44" ht="15.75" x14ac:dyDescent="0.25">
      <c r="A27" s="46"/>
      <c r="B27" s="71" t="s">
        <v>11</v>
      </c>
      <c r="C27" s="107">
        <f ca="1">E11</f>
        <v>49945280</v>
      </c>
      <c r="D27" s="73"/>
      <c r="E27" s="48"/>
      <c r="F27" s="48"/>
      <c r="G27" s="48"/>
      <c r="H27" s="48"/>
      <c r="I27" s="4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</row>
    <row r="28" spans="1:44" ht="15.75" x14ac:dyDescent="0.25">
      <c r="A28" s="46"/>
      <c r="B28" s="74" t="s">
        <v>12</v>
      </c>
      <c r="C28" s="107">
        <f ca="1">F11</f>
        <v>168046880</v>
      </c>
      <c r="D28" s="75">
        <f ca="1">((C27+C28)-E17)/E17*100%</f>
        <v>9.8996080000000006</v>
      </c>
      <c r="E28" s="48"/>
      <c r="F28" s="48"/>
      <c r="G28" s="48"/>
      <c r="H28" s="48"/>
      <c r="I28" s="48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</row>
    <row r="29" spans="1:44" ht="15.75" x14ac:dyDescent="0.25">
      <c r="A29" s="46"/>
      <c r="B29" s="72" t="s">
        <v>13</v>
      </c>
      <c r="C29" s="108">
        <f ca="1">G11</f>
        <v>339873280</v>
      </c>
      <c r="D29" s="76"/>
      <c r="E29" s="48"/>
      <c r="F29" s="48"/>
      <c r="G29" s="48"/>
      <c r="H29" s="48"/>
      <c r="I29" s="4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</row>
    <row r="30" spans="1:44" ht="15.75" x14ac:dyDescent="0.25">
      <c r="A30" s="46"/>
      <c r="B30" s="77" t="s">
        <v>9</v>
      </c>
      <c r="C30" s="173">
        <f ca="1">SUM(C27:C29)</f>
        <v>557865440</v>
      </c>
      <c r="D30" s="78">
        <f ca="1">(C30-E17)/E17*100%</f>
        <v>26.893272</v>
      </c>
      <c r="E30" s="48"/>
      <c r="F30" s="48"/>
      <c r="G30" s="48"/>
      <c r="H30" s="48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</row>
    <row r="31" spans="1:44" ht="15.75" x14ac:dyDescent="0.25">
      <c r="A31" s="46"/>
      <c r="B31" s="46"/>
      <c r="C31" s="47"/>
      <c r="D31" s="47"/>
      <c r="E31" s="48"/>
      <c r="F31" s="48"/>
      <c r="G31" s="48"/>
      <c r="H31" s="48"/>
      <c r="I31" s="48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8CF-F31A-47A4-A7CF-00ED180C0894}">
  <dimension ref="A1:AR31"/>
  <sheetViews>
    <sheetView workbookViewId="0">
      <selection activeCell="H20" sqref="H20"/>
    </sheetView>
  </sheetViews>
  <sheetFormatPr defaultRowHeight="15" x14ac:dyDescent="0.25"/>
  <sheetData>
    <row r="1" spans="1:44" ht="15.75" x14ac:dyDescent="0.25">
      <c r="A1" s="43"/>
      <c r="B1" s="43"/>
      <c r="C1" s="44"/>
      <c r="D1" s="44"/>
      <c r="E1" s="45"/>
      <c r="F1" s="45"/>
      <c r="G1" s="45"/>
      <c r="H1" s="45"/>
      <c r="I1" s="45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5.75" x14ac:dyDescent="0.25">
      <c r="A2" s="46"/>
      <c r="B2" s="15" t="s">
        <v>29</v>
      </c>
      <c r="C2" s="47"/>
      <c r="D2" s="47"/>
      <c r="E2" s="48"/>
      <c r="F2" s="48"/>
      <c r="G2" s="48"/>
      <c r="H2" s="48"/>
      <c r="I2" s="4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</row>
    <row r="3" spans="1:44" ht="15.75" x14ac:dyDescent="0.25">
      <c r="A3" s="46"/>
      <c r="B3" s="46"/>
      <c r="C3" s="47"/>
      <c r="D3" s="47"/>
      <c r="E3" s="48"/>
      <c r="F3" s="48"/>
      <c r="G3" s="4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</row>
    <row r="4" spans="1:44" ht="15.75" x14ac:dyDescent="0.25">
      <c r="A4" s="49"/>
      <c r="B4" s="50" t="s">
        <v>19</v>
      </c>
      <c r="C4" s="51"/>
      <c r="D4" s="52"/>
      <c r="E4" s="53" t="s">
        <v>11</v>
      </c>
      <c r="F4" s="54" t="s">
        <v>12</v>
      </c>
      <c r="G4" s="54" t="s">
        <v>13</v>
      </c>
      <c r="H4" s="55"/>
      <c r="I4" s="120">
        <v>1</v>
      </c>
      <c r="J4" s="121">
        <v>1</v>
      </c>
      <c r="K4" s="121">
        <v>1</v>
      </c>
      <c r="L4" s="121">
        <v>1</v>
      </c>
      <c r="M4" s="121">
        <v>1</v>
      </c>
      <c r="N4" s="121">
        <v>1</v>
      </c>
      <c r="O4" s="121">
        <v>1</v>
      </c>
      <c r="P4" s="121">
        <v>1</v>
      </c>
      <c r="Q4" s="121">
        <v>1</v>
      </c>
      <c r="R4" s="121">
        <v>1</v>
      </c>
      <c r="S4" s="121">
        <v>1</v>
      </c>
      <c r="T4" s="122">
        <v>1</v>
      </c>
      <c r="U4" s="120">
        <v>2</v>
      </c>
      <c r="V4" s="121">
        <v>2</v>
      </c>
      <c r="W4" s="121">
        <v>2</v>
      </c>
      <c r="X4" s="121">
        <v>2</v>
      </c>
      <c r="Y4" s="121">
        <v>2</v>
      </c>
      <c r="Z4" s="121">
        <v>2</v>
      </c>
      <c r="AA4" s="121">
        <v>2</v>
      </c>
      <c r="AB4" s="121">
        <v>2</v>
      </c>
      <c r="AC4" s="121">
        <v>2</v>
      </c>
      <c r="AD4" s="121">
        <v>2</v>
      </c>
      <c r="AE4" s="121">
        <v>2</v>
      </c>
      <c r="AF4" s="122">
        <v>2</v>
      </c>
      <c r="AG4" s="120">
        <v>3</v>
      </c>
      <c r="AH4" s="121">
        <v>3</v>
      </c>
      <c r="AI4" s="121">
        <v>3</v>
      </c>
      <c r="AJ4" s="121">
        <v>3</v>
      </c>
      <c r="AK4" s="121">
        <v>3</v>
      </c>
      <c r="AL4" s="121">
        <v>3</v>
      </c>
      <c r="AM4" s="121">
        <v>3</v>
      </c>
      <c r="AN4" s="121">
        <v>3</v>
      </c>
      <c r="AO4" s="121">
        <v>3</v>
      </c>
      <c r="AP4" s="121">
        <v>3</v>
      </c>
      <c r="AQ4" s="121">
        <v>3</v>
      </c>
      <c r="AR4" s="122">
        <v>3</v>
      </c>
    </row>
    <row r="5" spans="1:44" ht="15.75" x14ac:dyDescent="0.25">
      <c r="A5" s="49"/>
      <c r="B5" s="56"/>
      <c r="C5" s="81"/>
      <c r="D5" s="82"/>
      <c r="E5" s="57"/>
      <c r="F5" s="58"/>
      <c r="G5" s="58"/>
      <c r="H5" s="83"/>
      <c r="I5" s="79">
        <v>1</v>
      </c>
      <c r="J5" s="119">
        <v>2</v>
      </c>
      <c r="K5" s="119">
        <v>3</v>
      </c>
      <c r="L5" s="119">
        <v>4</v>
      </c>
      <c r="M5" s="119">
        <v>5</v>
      </c>
      <c r="N5" s="119">
        <v>6</v>
      </c>
      <c r="O5" s="119">
        <v>7</v>
      </c>
      <c r="P5" s="119">
        <v>8</v>
      </c>
      <c r="Q5" s="119">
        <v>9</v>
      </c>
      <c r="R5" s="119">
        <v>10</v>
      </c>
      <c r="S5" s="119">
        <v>11</v>
      </c>
      <c r="T5" s="80">
        <v>12</v>
      </c>
      <c r="U5" s="79">
        <v>13</v>
      </c>
      <c r="V5" s="119">
        <v>14</v>
      </c>
      <c r="W5" s="119">
        <v>15</v>
      </c>
      <c r="X5" s="119">
        <v>16</v>
      </c>
      <c r="Y5" s="119">
        <v>17</v>
      </c>
      <c r="Z5" s="119">
        <v>18</v>
      </c>
      <c r="AA5" s="119">
        <v>19</v>
      </c>
      <c r="AB5" s="119">
        <v>20</v>
      </c>
      <c r="AC5" s="119">
        <v>21</v>
      </c>
      <c r="AD5" s="119">
        <v>22</v>
      </c>
      <c r="AE5" s="119">
        <v>23</v>
      </c>
      <c r="AF5" s="80">
        <v>24</v>
      </c>
      <c r="AG5" s="119">
        <v>25</v>
      </c>
      <c r="AH5" s="119">
        <v>26</v>
      </c>
      <c r="AI5" s="119">
        <v>27</v>
      </c>
      <c r="AJ5" s="80">
        <v>28</v>
      </c>
      <c r="AK5" s="119">
        <v>29</v>
      </c>
      <c r="AL5" s="119">
        <v>30</v>
      </c>
      <c r="AM5" s="119">
        <v>31</v>
      </c>
      <c r="AN5" s="80">
        <v>32</v>
      </c>
      <c r="AO5" s="119">
        <v>33</v>
      </c>
      <c r="AP5" s="119">
        <v>34</v>
      </c>
      <c r="AQ5" s="119">
        <v>35</v>
      </c>
      <c r="AR5" s="80">
        <v>36</v>
      </c>
    </row>
    <row r="6" spans="1:44" ht="15.75" x14ac:dyDescent="0.25">
      <c r="A6" s="59"/>
      <c r="B6" s="88" t="s">
        <v>18</v>
      </c>
      <c r="C6" s="123"/>
      <c r="D6" s="124"/>
      <c r="E6" s="125">
        <f ca="1">SUM(I6:T6)</f>
        <v>249726400</v>
      </c>
      <c r="F6" s="125">
        <f ca="1">SUM(U6:AF6)</f>
        <v>840234400</v>
      </c>
      <c r="G6" s="125">
        <f ca="1">SUM(AG6:AR6)</f>
        <v>1699366400</v>
      </c>
      <c r="H6" s="92"/>
      <c r="I6" s="93">
        <f ca="1">Финмодель!I46</f>
        <v>5702400</v>
      </c>
      <c r="J6" s="94">
        <f ca="1">Финмодель!J46</f>
        <v>9458400</v>
      </c>
      <c r="K6" s="94">
        <f ca="1">Финмодель!K46</f>
        <v>12172800</v>
      </c>
      <c r="L6" s="94">
        <f ca="1">Финмодель!L46</f>
        <v>17904000</v>
      </c>
      <c r="M6" s="94">
        <f ca="1">Финмодель!M46</f>
        <v>22382400</v>
      </c>
      <c r="N6" s="94">
        <f ca="1">Финмодель!N46</f>
        <v>13984800</v>
      </c>
      <c r="O6" s="94">
        <f ca="1">Финмодель!O46</f>
        <v>19624000</v>
      </c>
      <c r="P6" s="94">
        <f ca="1">Финмодель!P46</f>
        <v>23376000</v>
      </c>
      <c r="Q6" s="94">
        <f ca="1">Финмодель!Q46</f>
        <v>23360000</v>
      </c>
      <c r="R6" s="94">
        <f ca="1">Финмодель!R46</f>
        <v>29685600</v>
      </c>
      <c r="S6" s="94">
        <f ca="1">Финмодель!S46</f>
        <v>33915200</v>
      </c>
      <c r="T6" s="95">
        <f ca="1">Финмодель!T46</f>
        <v>38160800</v>
      </c>
      <c r="U6" s="93">
        <f ca="1">Финмодель!U46</f>
        <v>35049600</v>
      </c>
      <c r="V6" s="94">
        <f ca="1">Финмодель!V46</f>
        <v>38804000</v>
      </c>
      <c r="W6" s="94">
        <f ca="1">Финмодель!W46</f>
        <v>38710400</v>
      </c>
      <c r="X6" s="94">
        <f ca="1">Финмодель!X46</f>
        <v>58661600</v>
      </c>
      <c r="Y6" s="94">
        <f ca="1">Финмодель!Y46</f>
        <v>63422400</v>
      </c>
      <c r="Z6" s="94">
        <f ca="1">Финмодель!Z46</f>
        <v>68199200</v>
      </c>
      <c r="AA6" s="94">
        <f ca="1">Финмодель!AA46</f>
        <v>77240000</v>
      </c>
      <c r="AB6" s="94">
        <f ca="1">Финмодель!AB46</f>
        <v>82262400</v>
      </c>
      <c r="AC6" s="94">
        <f ca="1">Финмодель!AC46</f>
        <v>83300800</v>
      </c>
      <c r="AD6" s="94">
        <f ca="1">Финмодель!AD46</f>
        <v>93052000</v>
      </c>
      <c r="AE6" s="94">
        <f ca="1">Финмодель!AE46</f>
        <v>98328000</v>
      </c>
      <c r="AF6" s="95">
        <f ca="1">Финмодель!AF46</f>
        <v>103204000</v>
      </c>
      <c r="AG6" s="93">
        <f ca="1">Финмодель!AG46</f>
        <v>76744000</v>
      </c>
      <c r="AH6" s="94">
        <f ca="1">Финмодель!AH46</f>
        <v>80832000</v>
      </c>
      <c r="AI6" s="94">
        <f ca="1">Финмодель!AI46</f>
        <v>81168000</v>
      </c>
      <c r="AJ6" s="94">
        <f ca="1">Финмодель!AJ46</f>
        <v>133768800</v>
      </c>
      <c r="AK6" s="94">
        <f ca="1">Финмодель!AK46</f>
        <v>139088000</v>
      </c>
      <c r="AL6" s="94">
        <f ca="1">Финмодель!AL46</f>
        <v>145159200</v>
      </c>
      <c r="AM6" s="94">
        <f ca="1">Финмодель!AM46</f>
        <v>157545600</v>
      </c>
      <c r="AN6" s="94">
        <f ca="1">Финмодель!AN46</f>
        <v>163606400</v>
      </c>
      <c r="AO6" s="94">
        <f ca="1">Финмодель!AO46</f>
        <v>165683200</v>
      </c>
      <c r="AP6" s="94">
        <f ca="1">Финмодель!AP46</f>
        <v>179228000</v>
      </c>
      <c r="AQ6" s="94">
        <f ca="1">Финмодель!AQ46</f>
        <v>184958400</v>
      </c>
      <c r="AR6" s="95">
        <f ca="1">Финмодель!AR46</f>
        <v>191584800</v>
      </c>
    </row>
    <row r="7" spans="1:44" ht="15.75" x14ac:dyDescent="0.25">
      <c r="A7" s="49"/>
      <c r="B7" s="88" t="s">
        <v>20</v>
      </c>
      <c r="C7" s="62"/>
      <c r="D7" s="63">
        <v>0.1</v>
      </c>
      <c r="E7" s="96">
        <f>SUM(I7:T7)</f>
        <v>800000</v>
      </c>
      <c r="F7" s="97">
        <f>SUM(U7:AF7)</f>
        <v>1200000</v>
      </c>
      <c r="G7" s="97">
        <f>SUM(AG7:AR7)</f>
        <v>1200000</v>
      </c>
      <c r="H7" s="98"/>
      <c r="I7" s="24"/>
      <c r="J7" s="13"/>
      <c r="K7" s="13"/>
      <c r="L7" s="13"/>
      <c r="M7" s="13">
        <v>100000</v>
      </c>
      <c r="N7" s="13">
        <v>100000</v>
      </c>
      <c r="O7" s="13">
        <v>100000</v>
      </c>
      <c r="P7" s="13">
        <v>100000</v>
      </c>
      <c r="Q7" s="13">
        <v>100000</v>
      </c>
      <c r="R7" s="13">
        <v>100000</v>
      </c>
      <c r="S7" s="13">
        <v>100000</v>
      </c>
      <c r="T7" s="25">
        <v>100000</v>
      </c>
      <c r="U7" s="24">
        <v>100000</v>
      </c>
      <c r="V7" s="13">
        <v>100000</v>
      </c>
      <c r="W7" s="13">
        <v>100000</v>
      </c>
      <c r="X7" s="13">
        <v>100000</v>
      </c>
      <c r="Y7" s="13">
        <v>100000</v>
      </c>
      <c r="Z7" s="13">
        <v>100000</v>
      </c>
      <c r="AA7" s="13">
        <v>100000</v>
      </c>
      <c r="AB7" s="13">
        <v>100000</v>
      </c>
      <c r="AC7" s="13">
        <v>100000</v>
      </c>
      <c r="AD7" s="13">
        <v>100000</v>
      </c>
      <c r="AE7" s="13">
        <v>100000</v>
      </c>
      <c r="AF7" s="25">
        <v>100000</v>
      </c>
      <c r="AG7" s="24">
        <v>100000</v>
      </c>
      <c r="AH7" s="13">
        <v>100000</v>
      </c>
      <c r="AI7" s="13">
        <v>100000</v>
      </c>
      <c r="AJ7" s="13">
        <v>100000</v>
      </c>
      <c r="AK7" s="13">
        <v>100000</v>
      </c>
      <c r="AL7" s="13">
        <v>100000</v>
      </c>
      <c r="AM7" s="13">
        <v>100000</v>
      </c>
      <c r="AN7" s="13">
        <v>100000</v>
      </c>
      <c r="AO7" s="13">
        <v>100000</v>
      </c>
      <c r="AP7" s="13">
        <v>100000</v>
      </c>
      <c r="AQ7" s="13">
        <v>100000</v>
      </c>
      <c r="AR7" s="25">
        <v>100000</v>
      </c>
    </row>
    <row r="8" spans="1:44" ht="15.75" x14ac:dyDescent="0.25">
      <c r="A8" s="59"/>
      <c r="B8" s="60" t="s">
        <v>21</v>
      </c>
      <c r="C8" s="61"/>
      <c r="D8" s="64"/>
      <c r="E8" s="99">
        <f ca="1">SUM(I8:T8)</f>
        <v>249726400</v>
      </c>
      <c r="F8" s="99">
        <f ca="1">SUM(U8:AF8)</f>
        <v>840234400</v>
      </c>
      <c r="G8" s="99">
        <f ca="1">SUM(AG8:AR8)</f>
        <v>1699366400</v>
      </c>
      <c r="H8" s="100"/>
      <c r="I8" s="101">
        <f ca="1">Финмодель!I46</f>
        <v>5702400</v>
      </c>
      <c r="J8" s="102">
        <f ca="1">Финмодель!J46</f>
        <v>9458400</v>
      </c>
      <c r="K8" s="102">
        <f ca="1">Финмодель!K46</f>
        <v>12172800</v>
      </c>
      <c r="L8" s="102">
        <f ca="1">Финмодель!L46</f>
        <v>17904000</v>
      </c>
      <c r="M8" s="102">
        <f ca="1">Финмодель!M46</f>
        <v>22382400</v>
      </c>
      <c r="N8" s="102">
        <f ca="1">Финмодель!N46</f>
        <v>13984800</v>
      </c>
      <c r="O8" s="102">
        <f ca="1">Финмодель!O46</f>
        <v>19624000</v>
      </c>
      <c r="P8" s="102">
        <f ca="1">Финмодель!P46</f>
        <v>23376000</v>
      </c>
      <c r="Q8" s="102">
        <f ca="1">Финмодель!Q46</f>
        <v>23360000</v>
      </c>
      <c r="R8" s="102">
        <f ca="1">Финмодель!R46</f>
        <v>29685600</v>
      </c>
      <c r="S8" s="102">
        <f ca="1">Финмодель!S46</f>
        <v>33915200</v>
      </c>
      <c r="T8" s="103">
        <f ca="1">Финмодель!T46</f>
        <v>38160800</v>
      </c>
      <c r="U8" s="101">
        <f ca="1">Финмодель!U46</f>
        <v>35049600</v>
      </c>
      <c r="V8" s="102">
        <f ca="1">Финмодель!V46</f>
        <v>38804000</v>
      </c>
      <c r="W8" s="102">
        <f ca="1">Финмодель!W46</f>
        <v>38710400</v>
      </c>
      <c r="X8" s="102">
        <f ca="1">Финмодель!X46</f>
        <v>58661600</v>
      </c>
      <c r="Y8" s="102">
        <f ca="1">Финмодель!Y46</f>
        <v>63422400</v>
      </c>
      <c r="Z8" s="102">
        <f ca="1">Финмодель!Z46</f>
        <v>68199200</v>
      </c>
      <c r="AA8" s="102">
        <f ca="1">Финмодель!AA46</f>
        <v>77240000</v>
      </c>
      <c r="AB8" s="102">
        <f ca="1">Финмодель!AB46</f>
        <v>82262400</v>
      </c>
      <c r="AC8" s="102">
        <f ca="1">Финмодель!AC46</f>
        <v>83300800</v>
      </c>
      <c r="AD8" s="102">
        <f ca="1">Финмодель!AD46</f>
        <v>93052000</v>
      </c>
      <c r="AE8" s="102">
        <f ca="1">Финмодель!AE46</f>
        <v>98328000</v>
      </c>
      <c r="AF8" s="103">
        <f ca="1">Финмодель!AF46</f>
        <v>103204000</v>
      </c>
      <c r="AG8" s="102">
        <f ca="1">Финмодель!AG46</f>
        <v>76744000</v>
      </c>
      <c r="AH8" s="102">
        <f ca="1">Финмодель!AH46</f>
        <v>80832000</v>
      </c>
      <c r="AI8" s="102">
        <f ca="1">Финмодель!AI46</f>
        <v>81168000</v>
      </c>
      <c r="AJ8" s="102">
        <f ca="1">Финмодель!AJ46</f>
        <v>133768800</v>
      </c>
      <c r="AK8" s="102">
        <f ca="1">Финмодель!AK46</f>
        <v>139088000</v>
      </c>
      <c r="AL8" s="102">
        <f ca="1">Финмодель!AL46</f>
        <v>145159200</v>
      </c>
      <c r="AM8" s="102">
        <f ca="1">Финмодель!AM46</f>
        <v>157545600</v>
      </c>
      <c r="AN8" s="102">
        <f ca="1">Финмодель!AN46</f>
        <v>163606400</v>
      </c>
      <c r="AO8" s="102">
        <f ca="1">Финмодель!AO46</f>
        <v>165683200</v>
      </c>
      <c r="AP8" s="102">
        <f ca="1">Финмодель!AP46</f>
        <v>179228000</v>
      </c>
      <c r="AQ8" s="102">
        <f ca="1">Финмодель!AQ46</f>
        <v>184958400</v>
      </c>
      <c r="AR8" s="103">
        <f ca="1">Финмодель!AR46</f>
        <v>191584800</v>
      </c>
    </row>
    <row r="9" spans="1:44" ht="15.75" x14ac:dyDescent="0.25">
      <c r="A9" s="49"/>
      <c r="B9" s="84"/>
      <c r="C9" s="85"/>
      <c r="D9" s="86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104"/>
    </row>
    <row r="10" spans="1:44" ht="15.75" x14ac:dyDescent="0.25">
      <c r="A10" s="59"/>
      <c r="B10" s="66" t="s">
        <v>22</v>
      </c>
      <c r="C10" s="67"/>
      <c r="D10" s="68"/>
      <c r="E10" s="96">
        <f ca="1">SUM(I10:T10)</f>
        <v>0</v>
      </c>
      <c r="F10" s="97">
        <f ca="1">SUM(U10:AF10)</f>
        <v>0</v>
      </c>
      <c r="G10" s="97">
        <f ca="1">SUM(AG10:AR10)</f>
        <v>0</v>
      </c>
      <c r="H10" s="261">
        <v>0</v>
      </c>
      <c r="I10" s="105">
        <f ca="1">I8*$H$10</f>
        <v>0</v>
      </c>
      <c r="J10" s="105">
        <f t="shared" ref="J10:AR10" ca="1" si="0">J8*$H$10</f>
        <v>0</v>
      </c>
      <c r="K10" s="105">
        <f t="shared" ca="1" si="0"/>
        <v>0</v>
      </c>
      <c r="L10" s="105">
        <f t="shared" ca="1" si="0"/>
        <v>0</v>
      </c>
      <c r="M10" s="105">
        <f t="shared" ca="1" si="0"/>
        <v>0</v>
      </c>
      <c r="N10" s="105">
        <f t="shared" ca="1" si="0"/>
        <v>0</v>
      </c>
      <c r="O10" s="105">
        <f t="shared" ca="1" si="0"/>
        <v>0</v>
      </c>
      <c r="P10" s="105">
        <f t="shared" ca="1" si="0"/>
        <v>0</v>
      </c>
      <c r="Q10" s="105">
        <f t="shared" ca="1" si="0"/>
        <v>0</v>
      </c>
      <c r="R10" s="105">
        <f t="shared" ca="1" si="0"/>
        <v>0</v>
      </c>
      <c r="S10" s="105">
        <f t="shared" ca="1" si="0"/>
        <v>0</v>
      </c>
      <c r="T10" s="105">
        <f t="shared" ca="1" si="0"/>
        <v>0</v>
      </c>
      <c r="U10" s="105">
        <f t="shared" ca="1" si="0"/>
        <v>0</v>
      </c>
      <c r="V10" s="105">
        <f t="shared" ca="1" si="0"/>
        <v>0</v>
      </c>
      <c r="W10" s="105">
        <f t="shared" ca="1" si="0"/>
        <v>0</v>
      </c>
      <c r="X10" s="105">
        <f t="shared" ca="1" si="0"/>
        <v>0</v>
      </c>
      <c r="Y10" s="105">
        <f t="shared" ca="1" si="0"/>
        <v>0</v>
      </c>
      <c r="Z10" s="105">
        <f t="shared" ca="1" si="0"/>
        <v>0</v>
      </c>
      <c r="AA10" s="105">
        <f t="shared" ca="1" si="0"/>
        <v>0</v>
      </c>
      <c r="AB10" s="105">
        <f t="shared" ca="1" si="0"/>
        <v>0</v>
      </c>
      <c r="AC10" s="105">
        <f t="shared" ca="1" si="0"/>
        <v>0</v>
      </c>
      <c r="AD10" s="105">
        <f t="shared" ca="1" si="0"/>
        <v>0</v>
      </c>
      <c r="AE10" s="105">
        <f t="shared" ca="1" si="0"/>
        <v>0</v>
      </c>
      <c r="AF10" s="105">
        <f t="shared" ca="1" si="0"/>
        <v>0</v>
      </c>
      <c r="AG10" s="105">
        <f t="shared" ca="1" si="0"/>
        <v>0</v>
      </c>
      <c r="AH10" s="105">
        <f t="shared" ca="1" si="0"/>
        <v>0</v>
      </c>
      <c r="AI10" s="105">
        <f t="shared" ca="1" si="0"/>
        <v>0</v>
      </c>
      <c r="AJ10" s="105">
        <f t="shared" ca="1" si="0"/>
        <v>0</v>
      </c>
      <c r="AK10" s="105">
        <f t="shared" ca="1" si="0"/>
        <v>0</v>
      </c>
      <c r="AL10" s="105">
        <f t="shared" ca="1" si="0"/>
        <v>0</v>
      </c>
      <c r="AM10" s="105">
        <f t="shared" ca="1" si="0"/>
        <v>0</v>
      </c>
      <c r="AN10" s="105">
        <f t="shared" ca="1" si="0"/>
        <v>0</v>
      </c>
      <c r="AO10" s="105">
        <f t="shared" ca="1" si="0"/>
        <v>0</v>
      </c>
      <c r="AP10" s="105">
        <f t="shared" ca="1" si="0"/>
        <v>0</v>
      </c>
      <c r="AQ10" s="105">
        <f t="shared" ca="1" si="0"/>
        <v>0</v>
      </c>
      <c r="AR10" s="96">
        <f t="shared" ca="1" si="0"/>
        <v>0</v>
      </c>
    </row>
    <row r="11" spans="1:44" ht="15.75" x14ac:dyDescent="0.25">
      <c r="A11" s="59"/>
      <c r="B11" s="89" t="s">
        <v>23</v>
      </c>
      <c r="C11" s="90"/>
      <c r="D11" s="91"/>
      <c r="E11" s="117">
        <f ca="1">SUM(I11:T11)</f>
        <v>49945280</v>
      </c>
      <c r="F11" s="118">
        <f ca="1">SUM(U11:AF11)</f>
        <v>168046880</v>
      </c>
      <c r="G11" s="118">
        <f ca="1">SUM(AG11:AR11)</f>
        <v>339873280</v>
      </c>
      <c r="H11" s="261">
        <v>0.2</v>
      </c>
      <c r="I11" s="106">
        <f ca="1">I8*$H$11</f>
        <v>1140480</v>
      </c>
      <c r="J11" s="106">
        <f t="shared" ref="J11:AR11" ca="1" si="1">J8*$H$11</f>
        <v>1891680</v>
      </c>
      <c r="K11" s="106">
        <f t="shared" ca="1" si="1"/>
        <v>2434560</v>
      </c>
      <c r="L11" s="106">
        <f t="shared" ca="1" si="1"/>
        <v>3580800</v>
      </c>
      <c r="M11" s="106">
        <f t="shared" ca="1" si="1"/>
        <v>4476480</v>
      </c>
      <c r="N11" s="106">
        <f t="shared" ca="1" si="1"/>
        <v>2796960</v>
      </c>
      <c r="O11" s="106">
        <f t="shared" ca="1" si="1"/>
        <v>3924800</v>
      </c>
      <c r="P11" s="106">
        <f t="shared" ca="1" si="1"/>
        <v>4675200</v>
      </c>
      <c r="Q11" s="106">
        <f t="shared" ca="1" si="1"/>
        <v>4672000</v>
      </c>
      <c r="R11" s="106">
        <f t="shared" ca="1" si="1"/>
        <v>5937120</v>
      </c>
      <c r="S11" s="106">
        <f t="shared" ca="1" si="1"/>
        <v>6783040</v>
      </c>
      <c r="T11" s="106">
        <f t="shared" ca="1" si="1"/>
        <v>7632160</v>
      </c>
      <c r="U11" s="106">
        <f t="shared" ca="1" si="1"/>
        <v>7009920</v>
      </c>
      <c r="V11" s="106">
        <f t="shared" ca="1" si="1"/>
        <v>7760800</v>
      </c>
      <c r="W11" s="106">
        <f t="shared" ca="1" si="1"/>
        <v>7742080</v>
      </c>
      <c r="X11" s="106">
        <f t="shared" ca="1" si="1"/>
        <v>11732320</v>
      </c>
      <c r="Y11" s="106">
        <f t="shared" ca="1" si="1"/>
        <v>12684480</v>
      </c>
      <c r="Z11" s="106">
        <f t="shared" ca="1" si="1"/>
        <v>13639840</v>
      </c>
      <c r="AA11" s="106">
        <f t="shared" ca="1" si="1"/>
        <v>15448000</v>
      </c>
      <c r="AB11" s="106">
        <f t="shared" ca="1" si="1"/>
        <v>16452480</v>
      </c>
      <c r="AC11" s="106">
        <f t="shared" ca="1" si="1"/>
        <v>16660160</v>
      </c>
      <c r="AD11" s="106">
        <f t="shared" ca="1" si="1"/>
        <v>18610400</v>
      </c>
      <c r="AE11" s="106">
        <f t="shared" ca="1" si="1"/>
        <v>19665600</v>
      </c>
      <c r="AF11" s="106">
        <f t="shared" ca="1" si="1"/>
        <v>20640800</v>
      </c>
      <c r="AG11" s="106">
        <f t="shared" ca="1" si="1"/>
        <v>15348800</v>
      </c>
      <c r="AH11" s="106">
        <f t="shared" ca="1" si="1"/>
        <v>16166400</v>
      </c>
      <c r="AI11" s="106">
        <f t="shared" ca="1" si="1"/>
        <v>16233600</v>
      </c>
      <c r="AJ11" s="106">
        <f t="shared" ca="1" si="1"/>
        <v>26753760</v>
      </c>
      <c r="AK11" s="106">
        <f t="shared" ca="1" si="1"/>
        <v>27817600</v>
      </c>
      <c r="AL11" s="106">
        <f t="shared" ca="1" si="1"/>
        <v>29031840</v>
      </c>
      <c r="AM11" s="106">
        <f t="shared" ca="1" si="1"/>
        <v>31509120</v>
      </c>
      <c r="AN11" s="106">
        <f t="shared" ca="1" si="1"/>
        <v>32721280</v>
      </c>
      <c r="AO11" s="106">
        <f t="shared" ca="1" si="1"/>
        <v>33136640</v>
      </c>
      <c r="AP11" s="106">
        <f t="shared" ca="1" si="1"/>
        <v>35845600</v>
      </c>
      <c r="AQ11" s="106">
        <f t="shared" ca="1" si="1"/>
        <v>36991680</v>
      </c>
      <c r="AR11" s="277">
        <f t="shared" ca="1" si="1"/>
        <v>38316960</v>
      </c>
    </row>
    <row r="12" spans="1:44" ht="15.75" x14ac:dyDescent="0.25">
      <c r="A12" s="49"/>
      <c r="B12" s="69"/>
      <c r="C12" s="70"/>
      <c r="D12" s="70"/>
      <c r="E12" s="65"/>
      <c r="F12" s="65"/>
      <c r="G12" s="65"/>
      <c r="H12" s="87"/>
      <c r="I12" s="65" t="str">
        <f ca="1">IF(I13&gt;$E$17,"Ок","-")</f>
        <v>-</v>
      </c>
      <c r="J12" s="65" t="str">
        <f t="shared" ref="J12:AR12" ca="1" si="2">IF(J13&gt;$E$17,"Ок","-")</f>
        <v>-</v>
      </c>
      <c r="K12" s="65" t="str">
        <f t="shared" ca="1" si="2"/>
        <v>-</v>
      </c>
      <c r="L12" s="65" t="str">
        <f t="shared" ca="1" si="2"/>
        <v>-</v>
      </c>
      <c r="M12" s="65" t="str">
        <f t="shared" ca="1" si="2"/>
        <v>-</v>
      </c>
      <c r="N12" s="65" t="str">
        <f t="shared" ca="1" si="2"/>
        <v>-</v>
      </c>
      <c r="O12" s="65" t="str">
        <f t="shared" ca="1" si="2"/>
        <v>Ок</v>
      </c>
      <c r="P12" s="65" t="str">
        <f t="shared" ca="1" si="2"/>
        <v>Ок</v>
      </c>
      <c r="Q12" s="65" t="str">
        <f t="shared" ca="1" si="2"/>
        <v>Ок</v>
      </c>
      <c r="R12" s="65" t="str">
        <f t="shared" ca="1" si="2"/>
        <v>Ок</v>
      </c>
      <c r="S12" s="65" t="str">
        <f t="shared" ca="1" si="2"/>
        <v>Ок</v>
      </c>
      <c r="T12" s="65" t="str">
        <f t="shared" ca="1" si="2"/>
        <v>Ок</v>
      </c>
      <c r="U12" s="65" t="str">
        <f t="shared" ca="1" si="2"/>
        <v>Ок</v>
      </c>
      <c r="V12" s="65" t="str">
        <f t="shared" ca="1" si="2"/>
        <v>Ок</v>
      </c>
      <c r="W12" s="65" t="str">
        <f t="shared" ca="1" si="2"/>
        <v>Ок</v>
      </c>
      <c r="X12" s="65" t="str">
        <f t="shared" ca="1" si="2"/>
        <v>Ок</v>
      </c>
      <c r="Y12" s="65" t="str">
        <f t="shared" ca="1" si="2"/>
        <v>Ок</v>
      </c>
      <c r="Z12" s="65" t="str">
        <f t="shared" ca="1" si="2"/>
        <v>Ок</v>
      </c>
      <c r="AA12" s="65" t="str">
        <f t="shared" ca="1" si="2"/>
        <v>Ок</v>
      </c>
      <c r="AB12" s="65" t="str">
        <f t="shared" ca="1" si="2"/>
        <v>Ок</v>
      </c>
      <c r="AC12" s="65" t="str">
        <f t="shared" ca="1" si="2"/>
        <v>Ок</v>
      </c>
      <c r="AD12" s="65" t="str">
        <f t="shared" ca="1" si="2"/>
        <v>Ок</v>
      </c>
      <c r="AE12" s="65" t="str">
        <f t="shared" ca="1" si="2"/>
        <v>Ок</v>
      </c>
      <c r="AF12" s="65" t="str">
        <f t="shared" ca="1" si="2"/>
        <v>Ок</v>
      </c>
      <c r="AG12" s="65" t="str">
        <f t="shared" ca="1" si="2"/>
        <v>Ок</v>
      </c>
      <c r="AH12" s="65" t="str">
        <f t="shared" ca="1" si="2"/>
        <v>Ок</v>
      </c>
      <c r="AI12" s="65" t="str">
        <f t="shared" ca="1" si="2"/>
        <v>Ок</v>
      </c>
      <c r="AJ12" s="65" t="str">
        <f t="shared" ca="1" si="2"/>
        <v>Ок</v>
      </c>
      <c r="AK12" s="65" t="str">
        <f t="shared" ca="1" si="2"/>
        <v>Ок</v>
      </c>
      <c r="AL12" s="65" t="str">
        <f t="shared" ca="1" si="2"/>
        <v>Ок</v>
      </c>
      <c r="AM12" s="65" t="str">
        <f t="shared" ca="1" si="2"/>
        <v>Ок</v>
      </c>
      <c r="AN12" s="65" t="str">
        <f t="shared" ca="1" si="2"/>
        <v>Ок</v>
      </c>
      <c r="AO12" s="65" t="str">
        <f t="shared" ca="1" si="2"/>
        <v>Ок</v>
      </c>
      <c r="AP12" s="65" t="str">
        <f t="shared" ca="1" si="2"/>
        <v>Ок</v>
      </c>
      <c r="AQ12" s="65" t="str">
        <f t="shared" ca="1" si="2"/>
        <v>Ок</v>
      </c>
      <c r="AR12" s="65" t="str">
        <f t="shared" ca="1" si="2"/>
        <v>Ок</v>
      </c>
    </row>
    <row r="13" spans="1:44" x14ac:dyDescent="0.25">
      <c r="B13" s="151" t="s">
        <v>37</v>
      </c>
      <c r="I13" s="150">
        <f ca="1">I11</f>
        <v>1140480</v>
      </c>
      <c r="J13" s="150">
        <f ca="1">SUM($I$11:J11)</f>
        <v>3032160</v>
      </c>
      <c r="K13" s="150">
        <f ca="1">SUM($I$11:K11)</f>
        <v>5466720</v>
      </c>
      <c r="L13" s="150">
        <f ca="1">SUM($I$11:L11)</f>
        <v>9047520</v>
      </c>
      <c r="M13" s="150">
        <f ca="1">SUM($I$11:M11)</f>
        <v>13524000</v>
      </c>
      <c r="N13" s="150">
        <f ca="1">SUM($I$11:N11)</f>
        <v>16320960</v>
      </c>
      <c r="O13" s="150">
        <f ca="1">SUM($I$11:O11)</f>
        <v>20245760</v>
      </c>
      <c r="P13" s="150">
        <f ca="1">SUM($I$11:P11)</f>
        <v>24920960</v>
      </c>
      <c r="Q13" s="150">
        <f ca="1">SUM($I$11:Q11)</f>
        <v>29592960</v>
      </c>
      <c r="R13" s="150">
        <f ca="1">SUM($I$11:R11)</f>
        <v>35530080</v>
      </c>
      <c r="S13" s="150">
        <f ca="1">SUM($I$11:S11)</f>
        <v>42313120</v>
      </c>
      <c r="T13" s="150">
        <f ca="1">SUM($I$11:T11)</f>
        <v>49945280</v>
      </c>
      <c r="U13" s="150">
        <f ca="1">SUM($I$11:U11)</f>
        <v>56955200</v>
      </c>
      <c r="V13" s="150">
        <f ca="1">SUM($I$11:V11)</f>
        <v>64716000</v>
      </c>
      <c r="W13" s="150">
        <f ca="1">SUM($I$11:W11)</f>
        <v>72458080</v>
      </c>
      <c r="X13" s="150">
        <f ca="1">SUM($I$11:X11)</f>
        <v>84190400</v>
      </c>
      <c r="Y13" s="150">
        <f ca="1">SUM($I$11:Y11)</f>
        <v>96874880</v>
      </c>
      <c r="Z13" s="150">
        <f ca="1">SUM($I$11:Z11)</f>
        <v>110514720</v>
      </c>
      <c r="AA13" s="150">
        <f ca="1">SUM($I$11:AA11)</f>
        <v>125962720</v>
      </c>
      <c r="AB13" s="150">
        <f ca="1">SUM($I$11:AB11)</f>
        <v>142415200</v>
      </c>
      <c r="AC13" s="150">
        <f ca="1">SUM($I$11:AC11)</f>
        <v>159075360</v>
      </c>
      <c r="AD13" s="150">
        <f ca="1">SUM($I$11:AD11)</f>
        <v>177685760</v>
      </c>
      <c r="AE13" s="150">
        <f ca="1">SUM($I$11:AE11)</f>
        <v>197351360</v>
      </c>
      <c r="AF13" s="150">
        <f ca="1">SUM($I$11:AF11)</f>
        <v>217992160</v>
      </c>
      <c r="AG13" s="150">
        <f ca="1">SUM($I$11:AG11)</f>
        <v>233340960</v>
      </c>
      <c r="AH13" s="150">
        <f ca="1">SUM($I$11:AH11)</f>
        <v>249507360</v>
      </c>
      <c r="AI13" s="150">
        <f ca="1">SUM($I$11:AI11)</f>
        <v>265740960</v>
      </c>
      <c r="AJ13" s="150">
        <f ca="1">SUM($I$11:AJ11)</f>
        <v>292494720</v>
      </c>
      <c r="AK13" s="150">
        <f ca="1">SUM($I$11:AK11)</f>
        <v>320312320</v>
      </c>
      <c r="AL13" s="150">
        <f ca="1">SUM($I$11:AL11)</f>
        <v>349344160</v>
      </c>
      <c r="AM13" s="150">
        <f ca="1">SUM($I$11:AM11)</f>
        <v>380853280</v>
      </c>
      <c r="AN13" s="150">
        <f ca="1">SUM($I$11:AN11)</f>
        <v>413574560</v>
      </c>
      <c r="AO13" s="150">
        <f ca="1">SUM($I$11:AO11)</f>
        <v>446711200</v>
      </c>
      <c r="AP13" s="150">
        <f ca="1">SUM($I$11:AP11)</f>
        <v>482556800</v>
      </c>
      <c r="AQ13" s="150">
        <f ca="1">SUM($I$11:AQ11)</f>
        <v>519548480</v>
      </c>
      <c r="AR13" s="150">
        <f ca="1">SUM($I$11:AR11)</f>
        <v>557865440</v>
      </c>
    </row>
    <row r="14" spans="1:44" ht="15.75" x14ac:dyDescent="0.25">
      <c r="A14" s="43"/>
      <c r="B14" s="43"/>
      <c r="C14" s="44"/>
      <c r="D14" s="44"/>
      <c r="E14" s="45"/>
      <c r="F14" s="45"/>
      <c r="G14" s="45"/>
      <c r="H14" s="45"/>
      <c r="I14" s="45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15.75" x14ac:dyDescent="0.25">
      <c r="A15" s="46"/>
      <c r="B15" s="15" t="s">
        <v>30</v>
      </c>
      <c r="C15" s="47"/>
      <c r="D15" s="47"/>
      <c r="E15" s="48"/>
      <c r="F15" s="48"/>
      <c r="G15" s="48"/>
      <c r="H15" s="48"/>
      <c r="I15" s="48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</row>
    <row r="16" spans="1:44" ht="15.75" x14ac:dyDescent="0.25">
      <c r="A16" s="46"/>
      <c r="B16" s="46"/>
      <c r="C16" s="47"/>
      <c r="D16" s="47"/>
      <c r="E16" s="48"/>
      <c r="F16" s="48"/>
      <c r="G16" s="48"/>
      <c r="H16" s="48"/>
      <c r="I16" s="48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</row>
    <row r="17" spans="1:44" ht="15.75" x14ac:dyDescent="0.25">
      <c r="A17" s="46"/>
      <c r="B17" s="114" t="s">
        <v>24</v>
      </c>
      <c r="C17" s="115"/>
      <c r="D17" s="115"/>
      <c r="E17" s="116">
        <f>beta!D23</f>
        <v>20000000</v>
      </c>
      <c r="F17" s="48"/>
      <c r="G17" s="48"/>
      <c r="H17" s="48"/>
      <c r="I17" s="48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</row>
    <row r="18" spans="1:44" ht="15.75" x14ac:dyDescent="0.25">
      <c r="A18" s="46"/>
      <c r="B18" s="112" t="s">
        <v>25</v>
      </c>
      <c r="C18" s="113"/>
      <c r="D18" s="113"/>
      <c r="E18" s="20">
        <f ca="1">COUNTIFS(12:12,"-")+1</f>
        <v>7</v>
      </c>
      <c r="F18" s="48"/>
      <c r="G18" s="48"/>
      <c r="H18" s="48"/>
      <c r="I18" s="48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</row>
    <row r="19" spans="1:44" ht="15.75" x14ac:dyDescent="0.25">
      <c r="A19" s="46"/>
      <c r="B19" s="46"/>
      <c r="C19" s="47"/>
      <c r="D19" s="47"/>
      <c r="E19" s="48"/>
      <c r="F19" s="48"/>
      <c r="G19" s="48"/>
      <c r="H19" s="48"/>
      <c r="I19" s="4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</row>
    <row r="20" spans="1:44" ht="15.75" x14ac:dyDescent="0.25">
      <c r="A20" s="46"/>
      <c r="B20" s="46"/>
      <c r="C20" s="47"/>
      <c r="D20" s="47"/>
      <c r="E20" s="48"/>
      <c r="F20" s="48"/>
      <c r="G20" s="48"/>
      <c r="H20" s="48"/>
      <c r="I20" s="4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</row>
    <row r="21" spans="1:44" ht="15.75" x14ac:dyDescent="0.25">
      <c r="A21" s="46"/>
      <c r="B21" s="46"/>
      <c r="C21" s="47"/>
      <c r="D21" s="47"/>
      <c r="E21" s="48"/>
      <c r="F21" s="48"/>
      <c r="G21" s="48"/>
      <c r="H21" s="48"/>
      <c r="I21" s="48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</row>
    <row r="22" spans="1:44" ht="15.75" x14ac:dyDescent="0.25">
      <c r="A22" s="46"/>
      <c r="B22" s="46"/>
      <c r="C22" s="47"/>
      <c r="D22" s="47"/>
      <c r="E22" s="48"/>
      <c r="F22" s="48"/>
      <c r="G22" s="48"/>
      <c r="H22" s="48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</row>
    <row r="23" spans="1:44" ht="15.75" x14ac:dyDescent="0.25">
      <c r="A23" s="43"/>
      <c r="B23" s="43"/>
      <c r="C23" s="44"/>
      <c r="D23" s="44"/>
      <c r="E23" s="45"/>
      <c r="F23" s="45"/>
      <c r="G23" s="45"/>
      <c r="H23" s="45"/>
      <c r="I23" s="45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ht="15.75" x14ac:dyDescent="0.25">
      <c r="A24" s="46"/>
      <c r="B24" s="15" t="s">
        <v>31</v>
      </c>
      <c r="C24" s="47"/>
      <c r="D24" s="47"/>
      <c r="E24" s="48"/>
      <c r="F24" s="48"/>
      <c r="G24" s="48"/>
      <c r="H24" s="48"/>
      <c r="I24" s="4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</row>
    <row r="25" spans="1:44" ht="15.75" x14ac:dyDescent="0.25">
      <c r="A25" s="46"/>
      <c r="B25" s="46"/>
      <c r="C25" s="46"/>
      <c r="D25" s="47"/>
      <c r="E25" s="47"/>
      <c r="F25" s="48"/>
      <c r="G25" s="48"/>
      <c r="H25" s="48"/>
      <c r="I25" s="48"/>
      <c r="J25" s="48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</row>
    <row r="26" spans="1:44" ht="15.75" x14ac:dyDescent="0.25">
      <c r="A26" s="46"/>
      <c r="B26" s="109"/>
      <c r="C26" s="110" t="s">
        <v>23</v>
      </c>
      <c r="D26" s="111" t="s">
        <v>26</v>
      </c>
      <c r="E26" s="48"/>
      <c r="F26" s="48"/>
      <c r="G26" s="48"/>
      <c r="H26" s="48"/>
      <c r="I26" s="4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</row>
    <row r="27" spans="1:44" ht="15.75" x14ac:dyDescent="0.25">
      <c r="A27" s="46"/>
      <c r="B27" s="71" t="s">
        <v>11</v>
      </c>
      <c r="C27" s="107">
        <f ca="1">E11</f>
        <v>49945280</v>
      </c>
      <c r="D27" s="73"/>
      <c r="E27" s="48"/>
      <c r="F27" s="48"/>
      <c r="G27" s="48"/>
      <c r="H27" s="48"/>
      <c r="I27" s="4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</row>
    <row r="28" spans="1:44" ht="15.75" x14ac:dyDescent="0.25">
      <c r="A28" s="46"/>
      <c r="B28" s="74" t="s">
        <v>12</v>
      </c>
      <c r="C28" s="107">
        <f ca="1">F11</f>
        <v>168046880</v>
      </c>
      <c r="D28" s="75">
        <f ca="1">((C27+C28)-E17)/E17*100%</f>
        <v>9.8996080000000006</v>
      </c>
      <c r="E28" s="48"/>
      <c r="F28" s="48"/>
      <c r="G28" s="48"/>
      <c r="H28" s="48"/>
      <c r="I28" s="48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</row>
    <row r="29" spans="1:44" ht="15.75" x14ac:dyDescent="0.25">
      <c r="A29" s="46"/>
      <c r="B29" s="72" t="s">
        <v>13</v>
      </c>
      <c r="C29" s="108">
        <f ca="1">G11</f>
        <v>339873280</v>
      </c>
      <c r="D29" s="76"/>
      <c r="E29" s="48"/>
      <c r="F29" s="48"/>
      <c r="G29" s="48"/>
      <c r="H29" s="48"/>
      <c r="I29" s="4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</row>
    <row r="30" spans="1:44" ht="15.75" x14ac:dyDescent="0.25">
      <c r="A30" s="46"/>
      <c r="B30" s="77" t="s">
        <v>9</v>
      </c>
      <c r="C30" s="173">
        <f ca="1">SUM(C27:C29)</f>
        <v>557865440</v>
      </c>
      <c r="D30" s="78">
        <f ca="1">(C30-E17)/E17*100%</f>
        <v>26.893272</v>
      </c>
      <c r="E30" s="48"/>
      <c r="F30" s="48"/>
      <c r="G30" s="48"/>
      <c r="H30" s="48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</row>
    <row r="31" spans="1:44" ht="15.75" x14ac:dyDescent="0.25">
      <c r="A31" s="46"/>
      <c r="B31" s="46"/>
      <c r="C31" s="47"/>
      <c r="D31" s="47"/>
      <c r="E31" s="48"/>
      <c r="F31" s="48"/>
      <c r="G31" s="48"/>
      <c r="H31" s="48"/>
      <c r="I31" s="48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B71905-BB48-4136-8BC8-8885CAE89C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beta</vt:lpstr>
      <vt:lpstr>Проект</vt:lpstr>
      <vt:lpstr>Штат</vt:lpstr>
      <vt:lpstr>Финмодель</vt:lpstr>
      <vt:lpstr>ROI-beta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2025-01-29T23:33:07Z</dcterms:created>
  <dcterms:modified xsi:type="dcterms:W3CDTF">2025-08-18T01:07:02Z</dcterms:modified>
</cp:coreProperties>
</file>